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_Gebaeude\0000_11 Objektreinigung im Stadtteil Gartenstadt\UR\2026.07 - 2028.06\FB 60\"/>
    </mc:Choice>
  </mc:AlternateContent>
  <xr:revisionPtr revIDLastSave="0" documentId="13_ncr:1_{252C6FB2-F9DF-499D-A239-E9F2F3B0A573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LVZ_mit_Formel_7440" sheetId="4" r:id="rId1"/>
    <sheet name="LVZ_mit_Formel_7510" sheetId="7" r:id="rId2"/>
    <sheet name="Tabelle1" sheetId="5" state="hidden" r:id="rId3"/>
    <sheet name="LVZ_mit_Formel_7630" sheetId="8" r:id="rId4"/>
    <sheet name="Gesamtkosten" sheetId="9" r:id="rId5"/>
  </sheets>
  <definedNames>
    <definedName name="_xlnm.Print_Area" localSheetId="0">LVZ_mit_Formel_7440!$D$1:$R$38</definedName>
    <definedName name="_xlnm.Print_Area" localSheetId="1">LVZ_mit_Formel_7510!$D$1:$R$53</definedName>
    <definedName name="_xlnm.Print_Area" localSheetId="3">LVZ_mit_Formel_7630!$D$1:$R$35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" i="9" l="1"/>
  <c r="D5" i="9"/>
  <c r="E6" i="9"/>
  <c r="M11" i="8"/>
  <c r="M12" i="8"/>
  <c r="L12" i="8" s="1"/>
  <c r="M13" i="8"/>
  <c r="M14" i="8"/>
  <c r="M10" i="8"/>
  <c r="N22" i="8"/>
  <c r="I10" i="8"/>
  <c r="J10" i="8" s="1"/>
  <c r="G15" i="8"/>
  <c r="N40" i="7"/>
  <c r="I33" i="7"/>
  <c r="I10" i="7"/>
  <c r="J10" i="7" s="1"/>
  <c r="G25" i="7"/>
  <c r="G33" i="7"/>
  <c r="Q33" i="7" s="1"/>
  <c r="I10" i="4"/>
  <c r="J10" i="4" s="1"/>
  <c r="N25" i="4"/>
  <c r="G18" i="4"/>
  <c r="L13" i="8"/>
  <c r="I13" i="8"/>
  <c r="J13" i="8" s="1"/>
  <c r="I12" i="4"/>
  <c r="J12" i="4" s="1"/>
  <c r="L12" i="4"/>
  <c r="I17" i="7"/>
  <c r="J17" i="7" s="1"/>
  <c r="I11" i="7"/>
  <c r="J11" i="7" s="1"/>
  <c r="I12" i="8"/>
  <c r="J12" i="8" s="1"/>
  <c r="I14" i="7"/>
  <c r="J14" i="7" s="1"/>
  <c r="I15" i="7"/>
  <c r="J15" i="7" s="1"/>
  <c r="I16" i="7"/>
  <c r="J33" i="7" l="1"/>
  <c r="O13" i="8"/>
  <c r="O12" i="4"/>
  <c r="O17" i="7"/>
  <c r="O11" i="7"/>
  <c r="O12" i="8"/>
  <c r="O14" i="7"/>
  <c r="L10" i="8" l="1"/>
  <c r="I11" i="8"/>
  <c r="J11" i="8" s="1"/>
  <c r="L11" i="8"/>
  <c r="I14" i="8"/>
  <c r="J14" i="8" s="1"/>
  <c r="L14" i="8"/>
  <c r="N23" i="8"/>
  <c r="N24" i="8" s="1"/>
  <c r="Q23" i="8"/>
  <c r="P25" i="8"/>
  <c r="M22" i="8" l="1"/>
  <c r="L22" i="8" s="1"/>
  <c r="O22" i="8" s="1"/>
  <c r="O23" i="8" s="1"/>
  <c r="N10" i="8"/>
  <c r="H11" i="8"/>
  <c r="H10" i="8"/>
  <c r="O10" i="8"/>
  <c r="N13" i="8"/>
  <c r="Q13" i="8"/>
  <c r="H13" i="8"/>
  <c r="N12" i="8"/>
  <c r="Q12" i="8"/>
  <c r="H12" i="8"/>
  <c r="N25" i="8"/>
  <c r="Q14" i="8"/>
  <c r="H14" i="8"/>
  <c r="N14" i="8"/>
  <c r="O14" i="8"/>
  <c r="Q11" i="8"/>
  <c r="N11" i="8"/>
  <c r="H8" i="8"/>
  <c r="N8" i="8"/>
  <c r="Q8" i="8"/>
  <c r="Q10" i="8"/>
  <c r="O11" i="8"/>
  <c r="O15" i="8" l="1"/>
  <c r="Q16" i="8" s="1"/>
  <c r="H15" i="8"/>
  <c r="O24" i="8"/>
  <c r="O25" i="8" s="1"/>
  <c r="Q25" i="8" s="1"/>
  <c r="Q24" i="8"/>
  <c r="N15" i="8"/>
  <c r="N16" i="8" s="1"/>
  <c r="N17" i="8" s="1"/>
  <c r="Q15" i="8"/>
  <c r="O16" i="8" l="1"/>
  <c r="O17" i="8" s="1"/>
  <c r="Q17" i="8" s="1"/>
  <c r="Q27" i="8" s="1"/>
  <c r="C5" i="9" s="1"/>
  <c r="F5" i="9" s="1"/>
  <c r="Q29" i="8" l="1"/>
  <c r="Q28" i="8"/>
  <c r="I12" i="7"/>
  <c r="J12" i="7"/>
  <c r="I13" i="7"/>
  <c r="J13" i="7"/>
  <c r="J16" i="7"/>
  <c r="I18" i="7"/>
  <c r="J18" i="7"/>
  <c r="I19" i="7"/>
  <c r="J19" i="7"/>
  <c r="I20" i="7"/>
  <c r="J20" i="7"/>
  <c r="I21" i="7"/>
  <c r="J21" i="7" s="1"/>
  <c r="I22" i="7"/>
  <c r="J22" i="7"/>
  <c r="L22" i="7"/>
  <c r="I23" i="7"/>
  <c r="J23" i="7"/>
  <c r="L23" i="7"/>
  <c r="I24" i="7"/>
  <c r="J24" i="7"/>
  <c r="N41" i="7"/>
  <c r="Q41" i="7"/>
  <c r="P43" i="7"/>
  <c r="P28" i="4"/>
  <c r="Q30" i="8" l="1"/>
  <c r="B5" i="9"/>
  <c r="O40" i="7"/>
  <c r="O41" i="7" s="1"/>
  <c r="Q10" i="7"/>
  <c r="O10" i="7"/>
  <c r="N10" i="7"/>
  <c r="H10" i="7"/>
  <c r="N17" i="7"/>
  <c r="H17" i="7"/>
  <c r="Q17" i="7"/>
  <c r="H11" i="7"/>
  <c r="N11" i="7"/>
  <c r="Q11" i="7"/>
  <c r="O16" i="7"/>
  <c r="H16" i="7"/>
  <c r="N16" i="7"/>
  <c r="H15" i="7"/>
  <c r="N15" i="7"/>
  <c r="O15" i="7"/>
  <c r="Q15" i="7"/>
  <c r="H14" i="7"/>
  <c r="N14" i="7"/>
  <c r="Q14" i="7"/>
  <c r="N24" i="7"/>
  <c r="Q22" i="7"/>
  <c r="Q19" i="7"/>
  <c r="H19" i="7"/>
  <c r="N21" i="7"/>
  <c r="O21" i="7"/>
  <c r="N23" i="7"/>
  <c r="O23" i="7"/>
  <c r="Q23" i="7"/>
  <c r="Q24" i="7"/>
  <c r="D4" i="9" s="1"/>
  <c r="H24" i="7"/>
  <c r="H20" i="7"/>
  <c r="N20" i="7"/>
  <c r="O20" i="7"/>
  <c r="Q20" i="7"/>
  <c r="H13" i="7"/>
  <c r="N13" i="7"/>
  <c r="O13" i="7"/>
  <c r="Q13" i="7"/>
  <c r="N19" i="7"/>
  <c r="N42" i="7"/>
  <c r="N43" i="7"/>
  <c r="H23" i="7"/>
  <c r="H18" i="7"/>
  <c r="N18" i="7"/>
  <c r="O18" i="7"/>
  <c r="Q18" i="7"/>
  <c r="Q12" i="7"/>
  <c r="H12" i="7"/>
  <c r="H22" i="7"/>
  <c r="N22" i="7"/>
  <c r="O22" i="7"/>
  <c r="N12" i="7"/>
  <c r="O12" i="7"/>
  <c r="O33" i="7"/>
  <c r="O34" i="7" s="1"/>
  <c r="H8" i="7"/>
  <c r="N8" i="7"/>
  <c r="Q8" i="7"/>
  <c r="Q21" i="7"/>
  <c r="H21" i="7"/>
  <c r="Q16" i="7"/>
  <c r="O24" i="7"/>
  <c r="O19" i="7"/>
  <c r="L25" i="4"/>
  <c r="O25" i="4" s="1"/>
  <c r="L17" i="4"/>
  <c r="L16" i="4"/>
  <c r="L11" i="4"/>
  <c r="L13" i="4"/>
  <c r="L14" i="4"/>
  <c r="L15" i="4"/>
  <c r="O42" i="7" l="1"/>
  <c r="O43" i="7" s="1"/>
  <c r="Q43" i="7" s="1"/>
  <c r="Q42" i="7"/>
  <c r="O25" i="7"/>
  <c r="H25" i="7"/>
  <c r="N25" i="7"/>
  <c r="Q25" i="7"/>
  <c r="Q26" i="7"/>
  <c r="O35" i="7"/>
  <c r="O36" i="7" s="1"/>
  <c r="Q36" i="7" s="1"/>
  <c r="Q35" i="7"/>
  <c r="L10" i="4"/>
  <c r="E20" i="5"/>
  <c r="D20" i="5"/>
  <c r="C20" i="5"/>
  <c r="E19" i="5"/>
  <c r="D19" i="5"/>
  <c r="C19" i="5"/>
  <c r="E18" i="5"/>
  <c r="D18" i="5"/>
  <c r="C18" i="5"/>
  <c r="E17" i="5"/>
  <c r="D17" i="5"/>
  <c r="C17" i="5"/>
  <c r="E16" i="5"/>
  <c r="D16" i="5"/>
  <c r="C16" i="5"/>
  <c r="E15" i="5"/>
  <c r="D15" i="5"/>
  <c r="C15" i="5"/>
  <c r="E14" i="5"/>
  <c r="D14" i="5"/>
  <c r="C14" i="5"/>
  <c r="E13" i="5"/>
  <c r="D13" i="5"/>
  <c r="C13" i="5"/>
  <c r="E12" i="5"/>
  <c r="D12" i="5"/>
  <c r="C12" i="5"/>
  <c r="E11" i="5"/>
  <c r="D11" i="5"/>
  <c r="C11" i="5"/>
  <c r="E10" i="5"/>
  <c r="D10" i="5"/>
  <c r="C10" i="5"/>
  <c r="E9" i="5"/>
  <c r="D9" i="5"/>
  <c r="C9" i="5"/>
  <c r="E8" i="5"/>
  <c r="D8" i="5"/>
  <c r="C8" i="5"/>
  <c r="E7" i="5"/>
  <c r="D7" i="5"/>
  <c r="C7" i="5"/>
  <c r="E6" i="5"/>
  <c r="D6" i="5"/>
  <c r="C6" i="5"/>
  <c r="E5" i="5"/>
  <c r="D5" i="5"/>
  <c r="C5" i="5"/>
  <c r="I16" i="4"/>
  <c r="J16" i="4" s="1"/>
  <c r="O16" i="4" s="1"/>
  <c r="I11" i="4"/>
  <c r="J11" i="4" s="1"/>
  <c r="O11" i="4" s="1"/>
  <c r="I14" i="4"/>
  <c r="J14" i="4" s="1"/>
  <c r="O14" i="4" s="1"/>
  <c r="Q26" i="4"/>
  <c r="O26" i="4"/>
  <c r="Q27" i="4" s="1"/>
  <c r="I13" i="4"/>
  <c r="J13" i="4"/>
  <c r="O13" i="4" s="1"/>
  <c r="I15" i="4"/>
  <c r="J15" i="4" s="1"/>
  <c r="O15" i="4" s="1"/>
  <c r="I17" i="4"/>
  <c r="J17" i="4" s="1"/>
  <c r="O17" i="4" s="1"/>
  <c r="Q10" i="4" l="1"/>
  <c r="H10" i="4"/>
  <c r="H12" i="4"/>
  <c r="Q12" i="4"/>
  <c r="N10" i="4"/>
  <c r="N12" i="4"/>
  <c r="O10" i="4"/>
  <c r="O18" i="4" s="1"/>
  <c r="O19" i="4" s="1"/>
  <c r="O26" i="7"/>
  <c r="O27" i="7" s="1"/>
  <c r="Q27" i="7" s="1"/>
  <c r="Q45" i="7" s="1"/>
  <c r="C4" i="9" s="1"/>
  <c r="F4" i="9" s="1"/>
  <c r="N26" i="7"/>
  <c r="N27" i="7" s="1"/>
  <c r="O27" i="4"/>
  <c r="O28" i="4" s="1"/>
  <c r="Q28" i="4" s="1"/>
  <c r="N26" i="4"/>
  <c r="Q8" i="4"/>
  <c r="H8" i="4"/>
  <c r="N8" i="4"/>
  <c r="H17" i="4"/>
  <c r="N17" i="4"/>
  <c r="H16" i="4"/>
  <c r="N16" i="4"/>
  <c r="Q15" i="4"/>
  <c r="Q14" i="4"/>
  <c r="H15" i="4"/>
  <c r="N15" i="4"/>
  <c r="Q13" i="4"/>
  <c r="H11" i="4"/>
  <c r="H14" i="4"/>
  <c r="N14" i="4"/>
  <c r="Q17" i="4"/>
  <c r="D3" i="9" s="1"/>
  <c r="D6" i="9" s="1"/>
  <c r="Q11" i="4"/>
  <c r="N11" i="4"/>
  <c r="H13" i="4"/>
  <c r="N13" i="4"/>
  <c r="Q16" i="4"/>
  <c r="N18" i="4" l="1"/>
  <c r="N19" i="4" s="1"/>
  <c r="H18" i="4"/>
  <c r="Q19" i="4"/>
  <c r="O20" i="4"/>
  <c r="Q20" i="4" s="1"/>
  <c r="Q30" i="4" s="1"/>
  <c r="C3" i="9" s="1"/>
  <c r="Q18" i="4"/>
  <c r="Q47" i="7"/>
  <c r="Q46" i="7"/>
  <c r="N27" i="4"/>
  <c r="N28" i="4" s="1"/>
  <c r="C6" i="9" l="1"/>
  <c r="F3" i="9"/>
  <c r="F6" i="9" s="1"/>
  <c r="Q48" i="7"/>
  <c r="B4" i="9"/>
  <c r="Q32" i="4"/>
  <c r="Q31" i="4"/>
  <c r="N20" i="4"/>
  <c r="Q33" i="4" l="1"/>
  <c r="B3" i="9"/>
  <c r="B6" i="9" s="1"/>
</calcChain>
</file>

<file path=xl/sharedStrings.xml><?xml version="1.0" encoding="utf-8"?>
<sst xmlns="http://schemas.openxmlformats.org/spreadsheetml/2006/main" count="493" uniqueCount="150">
  <si>
    <t>Stadt Mannheim</t>
  </si>
  <si>
    <t>Vertrag:</t>
  </si>
  <si>
    <t>Stand:</t>
  </si>
  <si>
    <t>Str.:</t>
  </si>
  <si>
    <t>Objekt:</t>
  </si>
  <si>
    <t>GBZ:</t>
  </si>
  <si>
    <t>Firma:</t>
  </si>
  <si>
    <t>Objektleiter:</t>
  </si>
  <si>
    <t>Telefon:</t>
  </si>
  <si>
    <t>Beauftragter:</t>
  </si>
  <si>
    <t>Objektbez.</t>
  </si>
  <si>
    <t>Objektnr.</t>
  </si>
  <si>
    <t>Straße</t>
  </si>
  <si>
    <t>Pos</t>
  </si>
  <si>
    <t>Bezeichnung</t>
  </si>
  <si>
    <t>Art</t>
  </si>
  <si>
    <t>Fläche</t>
  </si>
  <si>
    <t>Reinigungstage</t>
  </si>
  <si>
    <t xml:space="preserve"> </t>
  </si>
  <si>
    <t>16 / 14</t>
  </si>
  <si>
    <t>4 x 7</t>
  </si>
  <si>
    <t>Woche</t>
  </si>
  <si>
    <t>Monat</t>
  </si>
  <si>
    <t>Jahr</t>
  </si>
  <si>
    <t>8 x 10</t>
  </si>
  <si>
    <t>Firma-Angabe</t>
  </si>
  <si>
    <t>1</t>
  </si>
  <si>
    <t>2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</si>
  <si>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</si>
  <si>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</si>
  <si>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</si>
  <si>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</si>
  <si>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</si>
  <si>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</si>
  <si>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</si>
  <si>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</si>
  <si>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</si>
  <si>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</si>
  <si>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</si>
  <si>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</si>
  <si>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</si>
  <si>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Summen:</t>
  </si>
  <si>
    <t>Unterhaltsreinigung</t>
  </si>
  <si>
    <t xml:space="preserve"> In den Kosten der Unterhaltsreinigung ist die tägliche Reinigung der </t>
  </si>
  <si>
    <t>MWSt. 19%</t>
  </si>
  <si>
    <t>Monate</t>
  </si>
  <si>
    <t>Abfallbehälter (Raumgruppen 1 - 3 der Tätigkeitsverzeichnisse) enthalten</t>
  </si>
  <si>
    <t>Summe</t>
  </si>
  <si>
    <t>€/Jahr</t>
  </si>
  <si>
    <t>Für die vertragsgerechte Erfüllung der Leistungen werden die in den LVZ eingesetzten Arbeitsstunden vertraglich zugesichert.</t>
  </si>
  <si>
    <t>Summe:</t>
  </si>
  <si>
    <t>€ gesamt</t>
  </si>
  <si>
    <t>Ort:</t>
  </si>
  <si>
    <t>den</t>
  </si>
  <si>
    <t>Stempel/Unterschrift:</t>
  </si>
  <si>
    <t xml:space="preserve">Alle Angaben in den Spalten "Firma Angabe" sind maßgeblich und werden bei der Nachprüfung unverändert übernommen. </t>
  </si>
  <si>
    <t>qm/ Tag</t>
  </si>
  <si>
    <t>- Fachbereich Bau- und Immobilienmanagement -</t>
  </si>
  <si>
    <r>
      <t xml:space="preserve">€/ qm </t>
    </r>
    <r>
      <rPr>
        <b/>
        <sz val="5"/>
        <rFont val="Arial"/>
        <family val="2"/>
      </rPr>
      <t>(3 Nachkommastellen)</t>
    </r>
  </si>
  <si>
    <r>
      <t xml:space="preserve">€/ Fläche </t>
    </r>
    <r>
      <rPr>
        <b/>
        <sz val="5"/>
        <rFont val="Arial"/>
        <family val="2"/>
      </rPr>
      <t>(3 Nachkommastellen)</t>
    </r>
  </si>
  <si>
    <r>
      <t xml:space="preserve">€/ Tag </t>
    </r>
    <r>
      <rPr>
        <b/>
        <sz val="5"/>
        <rFont val="Arial"/>
        <family val="2"/>
      </rPr>
      <t>(3 Nachkommastellen)</t>
    </r>
  </si>
  <si>
    <r>
      <t xml:space="preserve">€/ Monat </t>
    </r>
    <r>
      <rPr>
        <b/>
        <sz val="5"/>
        <rFont val="Arial"/>
        <family val="2"/>
      </rPr>
      <t>(3 Nachkommastellen)</t>
    </r>
  </si>
  <si>
    <r>
      <t xml:space="preserve">qm/ Std. </t>
    </r>
    <r>
      <rPr>
        <b/>
        <sz val="5"/>
        <rFont val="Arial"/>
        <family val="2"/>
      </rPr>
      <t>(max. 3 Nachkommestellen)</t>
    </r>
  </si>
  <si>
    <r>
      <t xml:space="preserve">Std.Tag </t>
    </r>
    <r>
      <rPr>
        <b/>
        <sz val="5"/>
        <rFont val="Arial"/>
        <family val="2"/>
      </rPr>
      <t>(3 Nachkommastellen)</t>
    </r>
  </si>
  <si>
    <r>
      <t xml:space="preserve">€/ Std. </t>
    </r>
    <r>
      <rPr>
        <b/>
        <sz val="5"/>
        <rFont val="Arial"/>
        <family val="2"/>
      </rPr>
      <t>(max. 3 Nachkommastellen)</t>
    </r>
  </si>
  <si>
    <t>FB:</t>
  </si>
  <si>
    <r>
      <t xml:space="preserve">€/Tag        </t>
    </r>
    <r>
      <rPr>
        <b/>
        <sz val="5"/>
        <rFont val="Arial"/>
        <family val="2"/>
      </rPr>
      <t xml:space="preserve">   (3 Stellen hinter Komma)</t>
    </r>
  </si>
  <si>
    <r>
      <t xml:space="preserve">€/Monat    </t>
    </r>
    <r>
      <rPr>
        <b/>
        <sz val="5"/>
        <rFont val="Arial"/>
        <family val="2"/>
      </rPr>
      <t xml:space="preserve">  (3 Stellen hinter Komma)</t>
    </r>
  </si>
  <si>
    <r>
      <t xml:space="preserve">Std.Tag     </t>
    </r>
    <r>
      <rPr>
        <b/>
        <sz val="5"/>
        <rFont val="Arial"/>
        <family val="2"/>
      </rPr>
      <t xml:space="preserve">           (3 Stellen hinter Komma)</t>
    </r>
  </si>
  <si>
    <r>
      <t xml:space="preserve">€/Std                </t>
    </r>
    <r>
      <rPr>
        <b/>
        <sz val="5"/>
        <rFont val="Arial"/>
        <family val="2"/>
      </rPr>
      <t>(3 Stellen hinter Komma)</t>
    </r>
  </si>
  <si>
    <t xml:space="preserve"> Auffüllen von Hygieneartikel</t>
  </si>
  <si>
    <t>1.1</t>
  </si>
  <si>
    <t>1.2</t>
  </si>
  <si>
    <t>GF</t>
  </si>
  <si>
    <t>innenliegende GF (Griffspuren entfernen)</t>
  </si>
  <si>
    <t>1.3</t>
  </si>
  <si>
    <t>1.4</t>
  </si>
  <si>
    <t>2.1</t>
  </si>
  <si>
    <t>Ganzglastür (Griffspuren entfernen)</t>
  </si>
  <si>
    <t>365 Tage/Jahr</t>
  </si>
  <si>
    <t>pro Woche</t>
  </si>
  <si>
    <t>pro Monat</t>
  </si>
  <si>
    <r>
      <t xml:space="preserve">Reinigungshäufigkeiten </t>
    </r>
    <r>
      <rPr>
        <b/>
        <sz val="9"/>
        <rFont val="Arial"/>
        <family val="2"/>
      </rPr>
      <t>(nicht Schulen)</t>
    </r>
  </si>
  <si>
    <r>
      <t xml:space="preserve">12 Monate (produktive Arbeitstage)                                                     Neuverträge </t>
    </r>
    <r>
      <rPr>
        <b/>
        <sz val="14"/>
        <rFont val="Arial"/>
        <family val="2"/>
      </rPr>
      <t>ab 1.1.96</t>
    </r>
  </si>
  <si>
    <t>Unterhaltsreinigung Los 1</t>
  </si>
  <si>
    <t>Netto</t>
  </si>
  <si>
    <t>Bei der Angabe der Stundenverrechnungssätze ist mit den ab dem 01.01.2026 gültigen Tariflöhne des Bundesinnungsverband des Gebäudereiniger-Handwerks zu kalkulieren.</t>
  </si>
  <si>
    <t>Flure</t>
  </si>
  <si>
    <t>VF</t>
  </si>
  <si>
    <t>Sanitärflächen</t>
  </si>
  <si>
    <t>SF</t>
  </si>
  <si>
    <t>Aufenthaltsräume</t>
  </si>
  <si>
    <t>NUF</t>
  </si>
  <si>
    <t>Besprechungszimmer</t>
  </si>
  <si>
    <t>Büro</t>
  </si>
  <si>
    <r>
      <t xml:space="preserve">Die Ortsbesichtigung gemäß § 2, 2.2 der Ergänzenden Vertragsbedingungen ist </t>
    </r>
    <r>
      <rPr>
        <u/>
        <sz val="10"/>
        <rFont val="Arial"/>
        <family val="2"/>
      </rPr>
      <t>verpflichtend</t>
    </r>
    <r>
      <rPr>
        <sz val="10"/>
        <rFont val="Arial"/>
        <family val="2"/>
      </rPr>
      <t xml:space="preserve"> und ist mit dem Reinigungsbeauftragten des Auftraggebers Mustafa Umul, erreichbar unter der E-Mail Adresse: Mustafa.Umul@mannheim.de oder vertretungsweise Artur Vetter erreichbar unter der E-Mail Adresse: Artur.Vetter@mannheim.de für das Objekt vor Angebotsabgabe abzustimmen.</t>
    </r>
  </si>
  <si>
    <t>Laufzeit 2 Jahre:</t>
  </si>
  <si>
    <t>Leistungsverzeichnis vom 01.07.2026 bis 30.06.2028</t>
  </si>
  <si>
    <t>0621 293 7150</t>
  </si>
  <si>
    <t>Jugendhaus Waldpforte</t>
  </si>
  <si>
    <t>Mustafa Umul</t>
  </si>
  <si>
    <t>25.45</t>
  </si>
  <si>
    <t>Waldpforte 67</t>
  </si>
  <si>
    <t>4.</t>
  </si>
  <si>
    <t>€/ Jahr</t>
  </si>
  <si>
    <t>MwSt. 19%</t>
  </si>
  <si>
    <t>Sonderreinigungen</t>
  </si>
  <si>
    <t>1 x jährlich nach Abruf</t>
  </si>
  <si>
    <t xml:space="preserve"> Grundreinigung</t>
  </si>
  <si>
    <t>3.</t>
  </si>
  <si>
    <t>4/14</t>
  </si>
  <si>
    <r>
      <t xml:space="preserve">Zeit </t>
    </r>
    <r>
      <rPr>
        <b/>
        <sz val="5"/>
        <rFont val="Arial"/>
        <family val="2"/>
      </rPr>
      <t>(3 Nachkommastellen)</t>
    </r>
  </si>
  <si>
    <r>
      <t xml:space="preserve">Betrag </t>
    </r>
    <r>
      <rPr>
        <b/>
        <sz val="5"/>
        <rFont val="Arial"/>
        <family val="2"/>
      </rPr>
      <t>(3 Nachkommastellen)</t>
    </r>
  </si>
  <si>
    <t>Zeitraum</t>
  </si>
  <si>
    <r>
      <t xml:space="preserve">Summe </t>
    </r>
    <r>
      <rPr>
        <b/>
        <sz val="5"/>
        <rFont val="Arial"/>
        <family val="2"/>
      </rPr>
      <t>(3 Nachkommastellen)</t>
    </r>
  </si>
  <si>
    <t>Abstellraum</t>
  </si>
  <si>
    <t>1.10</t>
  </si>
  <si>
    <t>Wäscheraum</t>
  </si>
  <si>
    <t>1.9</t>
  </si>
  <si>
    <t>Treppe</t>
  </si>
  <si>
    <t>1.8</t>
  </si>
  <si>
    <t>1.7</t>
  </si>
  <si>
    <t>Aufenthaltsraum</t>
  </si>
  <si>
    <t>1.6</t>
  </si>
  <si>
    <t>1.5</t>
  </si>
  <si>
    <t>Personalräume</t>
  </si>
  <si>
    <t>Sanitärräume</t>
  </si>
  <si>
    <t>Mustafa Ayhan Umul</t>
  </si>
  <si>
    <t>Kinderhaus Gartenstadt</t>
  </si>
  <si>
    <t>Walkürenstraße 5-7</t>
  </si>
  <si>
    <t>Abenteuerspielplatz</t>
  </si>
  <si>
    <t>Vorratsraum</t>
  </si>
  <si>
    <t>Küche</t>
  </si>
  <si>
    <t>1.11</t>
  </si>
  <si>
    <t>Lager</t>
  </si>
  <si>
    <t>Waldpforte 65</t>
  </si>
  <si>
    <t>Treppen</t>
  </si>
  <si>
    <t>Treppenhaus</t>
  </si>
  <si>
    <t>1.12</t>
  </si>
  <si>
    <t>1.13</t>
  </si>
  <si>
    <t>Teeküche</t>
  </si>
  <si>
    <t>Vergabenummer:</t>
  </si>
  <si>
    <t>Gesamtkosten LOS 1</t>
  </si>
  <si>
    <t>Gesamtsumme netto</t>
  </si>
  <si>
    <t>Gesamtsumme brutto</t>
  </si>
  <si>
    <t>Std. pro Tag</t>
  </si>
  <si>
    <t>Betrag Grundreinigung</t>
  </si>
  <si>
    <t>Jahreskosten brutto</t>
  </si>
  <si>
    <t>Total:</t>
  </si>
  <si>
    <t>25-41-451862000-222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</si>
</sst>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&quot;DM&quot;_-;\-* #,##0.00\ &quot;DM&quot;_-;_-* &quot;-&quot;??\ &quot;DM&quot;_-;_-@_-"/>
    <numFmt numFmtId="165" formatCode="_-* #,##0.00\ _D_M_-;\-* #,##0.00\ _D_M_-;_-* &quot;-&quot;??\ _D_M_-;_-@_-"/>
    <numFmt numFmtId="166" formatCode="0.0"/>
    <numFmt numFmtId="167" formatCode="0.000"/>
    <numFmt numFmtId="168" formatCode="0.000000"/>
    <numFmt numFmtId="169" formatCode="&quot; &quot;@"/>
    <numFmt numFmtId="170" formatCode="0000"/>
    <numFmt numFmtId="171" formatCode="#,##0.000"/>
    <numFmt numFmtId="172" formatCode="#,##0.00\ &quot;€&quot;"/>
  </numFmts>
  <fonts count="2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color theme="1"/>
      <name val="Arial"/>
      <family val="2"/>
    </font>
    <font>
      <u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62">
    <xf numFmtId="0" fontId="0" fillId="0" borderId="0" xfId="0"/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168" fontId="3" fillId="0" borderId="0" xfId="0" applyNumberFormat="1" applyFont="1" applyBorder="1" applyAlignment="1">
      <alignment horizontal="centerContinuous" vertical="center"/>
    </xf>
    <xf numFmtId="2" fontId="3" fillId="0" borderId="0" xfId="0" applyNumberFormat="1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4" fontId="3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left" vertical="center"/>
    </xf>
    <xf numFmtId="0" fontId="4" fillId="0" borderId="0" xfId="0" applyFont="1"/>
    <xf numFmtId="49" fontId="4" fillId="0" borderId="0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2" fontId="4" fillId="0" borderId="0" xfId="0" applyNumberFormat="1" applyFont="1" applyBorder="1" applyAlignment="1">
      <alignment horizontal="centerContinuous" vertical="center"/>
    </xf>
    <xf numFmtId="168" fontId="4" fillId="0" borderId="0" xfId="0" applyNumberFormat="1" applyFont="1" applyBorder="1" applyAlignment="1">
      <alignment horizontal="centerContinuous" vertical="center"/>
    </xf>
    <xf numFmtId="2" fontId="4" fillId="0" borderId="0" xfId="0" applyNumberFormat="1" applyFont="1" applyBorder="1" applyAlignment="1">
      <alignment horizontal="centerContinuous" vertical="top"/>
    </xf>
    <xf numFmtId="0" fontId="4" fillId="0" borderId="0" xfId="0" applyFont="1" applyBorder="1" applyAlignment="1">
      <alignment horizontal="centerContinuous" vertical="center"/>
    </xf>
    <xf numFmtId="4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left" vertical="center"/>
    </xf>
    <xf numFmtId="0" fontId="1" fillId="0" borderId="0" xfId="0" applyFont="1"/>
    <xf numFmtId="49" fontId="1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8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6" fillId="0" borderId="0" xfId="0" applyFont="1"/>
    <xf numFmtId="2" fontId="6" fillId="0" borderId="0" xfId="0" applyNumberFormat="1" applyFont="1" applyBorder="1" applyAlignment="1">
      <alignment horizontal="centerContinuous" vertical="center"/>
    </xf>
    <xf numFmtId="4" fontId="1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4" fontId="6" fillId="0" borderId="0" xfId="0" applyNumberFormat="1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Continuous" vertical="center"/>
    </xf>
    <xf numFmtId="0" fontId="7" fillId="0" borderId="0" xfId="0" applyFont="1"/>
    <xf numFmtId="0" fontId="0" fillId="0" borderId="1" xfId="0" applyBorder="1"/>
    <xf numFmtId="49" fontId="4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7" fillId="0" borderId="0" xfId="0" applyNumberFormat="1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0" fillId="0" borderId="4" xfId="0" applyBorder="1"/>
    <xf numFmtId="0" fontId="7" fillId="0" borderId="0" xfId="0" applyFont="1" applyBorder="1" applyAlignment="1" applyProtection="1">
      <alignment vertical="center"/>
    </xf>
    <xf numFmtId="4" fontId="7" fillId="0" borderId="0" xfId="0" applyNumberFormat="1" applyFont="1" applyBorder="1" applyAlignment="1">
      <alignment horizontal="center" vertical="center"/>
    </xf>
    <xf numFmtId="168" fontId="6" fillId="0" borderId="0" xfId="0" applyNumberFormat="1" applyFont="1" applyBorder="1" applyAlignment="1">
      <alignment horizontal="center" vertical="center"/>
    </xf>
    <xf numFmtId="169" fontId="2" fillId="0" borderId="5" xfId="0" applyNumberFormat="1" applyFont="1" applyBorder="1" applyAlignment="1" applyProtection="1">
      <alignment horizontal="left" vertical="center"/>
    </xf>
    <xf numFmtId="0" fontId="7" fillId="0" borderId="6" xfId="0" applyFont="1" applyBorder="1" applyAlignment="1" applyProtection="1">
      <alignment vertical="center"/>
    </xf>
    <xf numFmtId="4" fontId="7" fillId="0" borderId="6" xfId="0" applyNumberFormat="1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 vertical="center"/>
    </xf>
    <xf numFmtId="168" fontId="6" fillId="0" borderId="6" xfId="0" applyNumberFormat="1" applyFont="1" applyBorder="1" applyAlignment="1">
      <alignment horizontal="center" vertical="center"/>
    </xf>
    <xf numFmtId="2" fontId="7" fillId="0" borderId="6" xfId="4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0" fillId="0" borderId="0" xfId="0" applyBorder="1"/>
    <xf numFmtId="49" fontId="7" fillId="0" borderId="0" xfId="0" applyNumberFormat="1" applyFont="1" applyBorder="1" applyAlignment="1">
      <alignment horizontal="left" vertical="center"/>
    </xf>
    <xf numFmtId="10" fontId="11" fillId="0" borderId="0" xfId="2" applyNumberFormat="1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168" fontId="7" fillId="0" borderId="0" xfId="0" applyNumberFormat="1" applyFont="1" applyBorder="1" applyAlignment="1">
      <alignment horizontal="center" vertical="center"/>
    </xf>
    <xf numFmtId="14" fontId="11" fillId="0" borderId="0" xfId="4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Continuous"/>
    </xf>
    <xf numFmtId="4" fontId="6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4" fontId="12" fillId="0" borderId="0" xfId="0" applyNumberFormat="1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4" fontId="11" fillId="0" borderId="0" xfId="4" applyNumberFormat="1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/>
    </xf>
    <xf numFmtId="0" fontId="0" fillId="0" borderId="6" xfId="0" applyBorder="1"/>
    <xf numFmtId="2" fontId="0" fillId="0" borderId="6" xfId="0" applyNumberForma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168" fontId="6" fillId="0" borderId="0" xfId="0" applyNumberFormat="1" applyFont="1" applyBorder="1" applyAlignment="1">
      <alignment horizontal="center"/>
    </xf>
    <xf numFmtId="2" fontId="2" fillId="0" borderId="6" xfId="4" applyNumberForma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4" fontId="0" fillId="0" borderId="6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2" fontId="2" fillId="0" borderId="0" xfId="4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Continuous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49" fontId="15" fillId="0" borderId="0" xfId="0" applyNumberFormat="1" applyFont="1" applyBorder="1" applyAlignment="1">
      <alignment horizontal="left" vertical="center"/>
    </xf>
    <xf numFmtId="167" fontId="1" fillId="0" borderId="0" xfId="0" applyNumberFormat="1" applyFont="1" applyBorder="1" applyAlignment="1">
      <alignment horizontal="center" vertical="center"/>
    </xf>
    <xf numFmtId="171" fontId="1" fillId="0" borderId="0" xfId="0" applyNumberFormat="1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center" vertical="center"/>
    </xf>
    <xf numFmtId="2" fontId="7" fillId="0" borderId="3" xfId="4" applyNumberFormat="1" applyFont="1" applyBorder="1" applyAlignment="1">
      <alignment horizontal="center" vertical="center"/>
    </xf>
    <xf numFmtId="0" fontId="0" fillId="0" borderId="8" xfId="0" applyBorder="1"/>
    <xf numFmtId="0" fontId="10" fillId="0" borderId="9" xfId="0" applyFont="1" applyBorder="1"/>
    <xf numFmtId="0" fontId="0" fillId="0" borderId="9" xfId="0" applyBorder="1"/>
    <xf numFmtId="4" fontId="10" fillId="0" borderId="9" xfId="0" applyNumberFormat="1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0" fillId="0" borderId="10" xfId="0" applyBorder="1"/>
    <xf numFmtId="169" fontId="2" fillId="0" borderId="0" xfId="0" applyNumberFormat="1" applyFont="1" applyBorder="1" applyAlignment="1" applyProtection="1">
      <alignment horizontal="left" vertical="center"/>
    </xf>
    <xf numFmtId="2" fontId="7" fillId="0" borderId="0" xfId="4" applyNumberFormat="1" applyFont="1" applyBorder="1" applyAlignment="1">
      <alignment horizontal="center" vertical="center"/>
    </xf>
    <xf numFmtId="166" fontId="1" fillId="0" borderId="0" xfId="0" applyNumberFormat="1" applyFont="1" applyBorder="1" applyAlignment="1">
      <alignment horizontal="center" vertical="center"/>
    </xf>
    <xf numFmtId="171" fontId="4" fillId="0" borderId="0" xfId="1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Continuous" vertical="center"/>
    </xf>
    <xf numFmtId="49" fontId="4" fillId="0" borderId="12" xfId="0" applyNumberFormat="1" applyFont="1" applyFill="1" applyBorder="1" applyAlignment="1">
      <alignment horizontal="centerContinuous" vertical="center" wrapText="1"/>
    </xf>
    <xf numFmtId="2" fontId="4" fillId="0" borderId="1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169" fontId="2" fillId="0" borderId="16" xfId="0" applyNumberFormat="1" applyFont="1" applyFill="1" applyBorder="1" applyAlignment="1" applyProtection="1">
      <alignment horizontal="center" vertical="center"/>
    </xf>
    <xf numFmtId="168" fontId="2" fillId="0" borderId="1" xfId="0" applyNumberFormat="1" applyFont="1" applyFill="1" applyBorder="1" applyAlignment="1">
      <alignment horizontal="center" vertical="center"/>
    </xf>
    <xf numFmtId="2" fontId="2" fillId="0" borderId="1" xfId="4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 applyProtection="1">
      <alignment horizontal="center" vertical="center"/>
    </xf>
    <xf numFmtId="167" fontId="2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0" xfId="0" applyFill="1" applyBorder="1"/>
    <xf numFmtId="169" fontId="4" fillId="0" borderId="4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2" fontId="16" fillId="0" borderId="0" xfId="0" applyNumberFormat="1" applyFont="1" applyFill="1" applyBorder="1" applyAlignment="1">
      <alignment horizontal="center" vertical="center"/>
    </xf>
    <xf numFmtId="167" fontId="4" fillId="0" borderId="0" xfId="0" applyNumberFormat="1" applyFont="1" applyFill="1" applyBorder="1" applyAlignment="1">
      <alignment horizontal="center" vertical="center"/>
    </xf>
    <xf numFmtId="2" fontId="2" fillId="0" borderId="18" xfId="0" applyNumberFormat="1" applyFont="1" applyFill="1" applyBorder="1" applyAlignment="1">
      <alignment horizontal="center" vertical="center"/>
    </xf>
    <xf numFmtId="0" fontId="0" fillId="0" borderId="19" xfId="0" applyBorder="1"/>
    <xf numFmtId="168" fontId="6" fillId="0" borderId="0" xfId="0" applyNumberFormat="1" applyFont="1" applyFill="1" applyBorder="1" applyAlignment="1">
      <alignment horizontal="center" vertical="center"/>
    </xf>
    <xf numFmtId="2" fontId="2" fillId="0" borderId="0" xfId="4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171" fontId="17" fillId="0" borderId="20" xfId="0" applyNumberFormat="1" applyFont="1" applyFill="1" applyBorder="1" applyAlignment="1">
      <alignment horizontal="center" vertical="center"/>
    </xf>
    <xf numFmtId="2" fontId="17" fillId="0" borderId="18" xfId="0" applyNumberFormat="1" applyFont="1" applyFill="1" applyBorder="1" applyAlignment="1">
      <alignment horizontal="center" vertical="center"/>
    </xf>
    <xf numFmtId="0" fontId="0" fillId="0" borderId="21" xfId="0" applyBorder="1"/>
    <xf numFmtId="168" fontId="6" fillId="0" borderId="6" xfId="0" applyNumberFormat="1" applyFont="1" applyFill="1" applyBorder="1" applyAlignment="1">
      <alignment horizontal="center" vertical="center"/>
    </xf>
    <xf numFmtId="2" fontId="2" fillId="0" borderId="7" xfId="4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2" fontId="4" fillId="0" borderId="22" xfId="0" applyNumberFormat="1" applyFont="1" applyFill="1" applyBorder="1" applyAlignment="1">
      <alignment horizontal="center" vertical="center"/>
    </xf>
    <xf numFmtId="168" fontId="2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Continuous"/>
    </xf>
    <xf numFmtId="171" fontId="4" fillId="0" borderId="0" xfId="0" applyNumberFormat="1" applyFont="1" applyBorder="1" applyAlignment="1">
      <alignment horizontal="center" vertical="center"/>
    </xf>
    <xf numFmtId="169" fontId="2" fillId="0" borderId="1" xfId="0" applyNumberFormat="1" applyFont="1" applyBorder="1" applyAlignment="1" applyProtection="1">
      <alignment horizontal="center" vertical="center"/>
    </xf>
    <xf numFmtId="169" fontId="2" fillId="0" borderId="2" xfId="0" applyNumberFormat="1" applyFont="1" applyBorder="1" applyAlignment="1" applyProtection="1">
      <alignment horizontal="center" vertical="center"/>
    </xf>
    <xf numFmtId="169" fontId="2" fillId="4" borderId="2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/>
    </xf>
    <xf numFmtId="4" fontId="7" fillId="4" borderId="2" xfId="1" applyNumberFormat="1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/>
    </xf>
    <xf numFmtId="167" fontId="7" fillId="4" borderId="1" xfId="4" applyNumberFormat="1" applyFont="1" applyFill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171" fontId="7" fillId="4" borderId="1" xfId="0" applyNumberFormat="1" applyFont="1" applyFill="1" applyBorder="1" applyAlignment="1">
      <alignment horizontal="center" vertical="center"/>
    </xf>
    <xf numFmtId="0" fontId="17" fillId="0" borderId="0" xfId="0" applyFont="1"/>
    <xf numFmtId="4" fontId="11" fillId="0" borderId="0" xfId="0" applyNumberFormat="1" applyFont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/>
    </xf>
    <xf numFmtId="167" fontId="7" fillId="5" borderId="1" xfId="0" applyNumberFormat="1" applyFont="1" applyFill="1" applyBorder="1" applyAlignment="1">
      <alignment horizontal="center" vertical="center"/>
    </xf>
    <xf numFmtId="167" fontId="7" fillId="5" borderId="1" xfId="4" applyNumberFormat="1" applyFont="1" applyFill="1" applyBorder="1" applyAlignment="1">
      <alignment horizontal="center" vertical="center"/>
    </xf>
    <xf numFmtId="171" fontId="7" fillId="5" borderId="1" xfId="0" applyNumberFormat="1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167" fontId="4" fillId="5" borderId="2" xfId="0" applyNumberFormat="1" applyFont="1" applyFill="1" applyBorder="1" applyAlignment="1">
      <alignment horizontal="center" vertical="center"/>
    </xf>
    <xf numFmtId="167" fontId="4" fillId="5" borderId="1" xfId="0" applyNumberFormat="1" applyFont="1" applyFill="1" applyBorder="1" applyAlignment="1">
      <alignment horizontal="center" vertical="center"/>
    </xf>
    <xf numFmtId="167" fontId="4" fillId="5" borderId="23" xfId="0" applyNumberFormat="1" applyFont="1" applyFill="1" applyBorder="1" applyAlignment="1">
      <alignment horizontal="center" vertical="center"/>
    </xf>
    <xf numFmtId="171" fontId="1" fillId="5" borderId="0" xfId="0" applyNumberFormat="1" applyFont="1" applyFill="1" applyBorder="1" applyAlignment="1">
      <alignment horizontal="center" vertical="center"/>
    </xf>
    <xf numFmtId="4" fontId="16" fillId="5" borderId="0" xfId="0" applyNumberFormat="1" applyFont="1" applyFill="1" applyBorder="1" applyAlignment="1">
      <alignment horizontal="center" vertical="center"/>
    </xf>
    <xf numFmtId="167" fontId="1" fillId="5" borderId="1" xfId="0" applyNumberFormat="1" applyFont="1" applyFill="1" applyBorder="1" applyAlignment="1">
      <alignment horizontal="center" vertical="center"/>
    </xf>
    <xf numFmtId="171" fontId="1" fillId="5" borderId="1" xfId="0" applyNumberFormat="1" applyFont="1" applyFill="1" applyBorder="1" applyAlignment="1">
      <alignment horizontal="center" vertical="center"/>
    </xf>
    <xf numFmtId="167" fontId="1" fillId="5" borderId="23" xfId="0" applyNumberFormat="1" applyFont="1" applyFill="1" applyBorder="1" applyAlignment="1">
      <alignment horizontal="center" vertical="center"/>
    </xf>
    <xf numFmtId="171" fontId="1" fillId="5" borderId="23" xfId="0" applyNumberFormat="1" applyFont="1" applyFill="1" applyBorder="1" applyAlignment="1">
      <alignment horizontal="center" vertical="center"/>
    </xf>
    <xf numFmtId="171" fontId="4" fillId="5" borderId="6" xfId="1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 wrapText="1"/>
    </xf>
    <xf numFmtId="0" fontId="18" fillId="0" borderId="0" xfId="0" applyFont="1" applyAlignment="1">
      <alignment horizontal="centerContinuous"/>
    </xf>
    <xf numFmtId="0" fontId="3" fillId="0" borderId="0" xfId="0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 applyProtection="1">
      <alignment horizontal="center" vertical="center"/>
    </xf>
    <xf numFmtId="4" fontId="7" fillId="6" borderId="1" xfId="1" applyNumberFormat="1" applyFont="1" applyFill="1" applyBorder="1" applyAlignment="1">
      <alignment horizontal="center" vertical="center"/>
    </xf>
    <xf numFmtId="0" fontId="2" fillId="6" borderId="2" xfId="0" applyFont="1" applyFill="1" applyBorder="1" applyAlignment="1" applyProtection="1">
      <alignment horizontal="center" vertical="center"/>
    </xf>
    <xf numFmtId="4" fontId="7" fillId="6" borderId="2" xfId="1" applyNumberFormat="1" applyFont="1" applyFill="1" applyBorder="1" applyAlignment="1">
      <alignment horizontal="center" vertical="center"/>
    </xf>
    <xf numFmtId="2" fontId="7" fillId="6" borderId="1" xfId="0" applyNumberFormat="1" applyFont="1" applyFill="1" applyBorder="1" applyAlignment="1">
      <alignment horizontal="center" vertical="center"/>
    </xf>
    <xf numFmtId="2" fontId="7" fillId="6" borderId="2" xfId="0" applyNumberFormat="1" applyFont="1" applyFill="1" applyBorder="1" applyAlignment="1">
      <alignment horizontal="center" vertical="center"/>
    </xf>
    <xf numFmtId="2" fontId="2" fillId="6" borderId="2" xfId="0" applyNumberFormat="1" applyFont="1" applyFill="1" applyBorder="1" applyAlignment="1">
      <alignment horizontal="center" vertical="center"/>
    </xf>
    <xf numFmtId="171" fontId="17" fillId="0" borderId="20" xfId="1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right" vertical="center" wrapText="1"/>
    </xf>
    <xf numFmtId="14" fontId="4" fillId="0" borderId="0" xfId="0" applyNumberFormat="1" applyFont="1" applyBorder="1" applyAlignment="1">
      <alignment horizontal="right" vertical="center"/>
    </xf>
    <xf numFmtId="170" fontId="4" fillId="0" borderId="0" xfId="0" applyNumberFormat="1" applyFont="1" applyBorder="1" applyAlignment="1">
      <alignment horizontal="right" vertical="center"/>
    </xf>
    <xf numFmtId="167" fontId="4" fillId="6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2" fontId="10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3"/>
    <xf numFmtId="2" fontId="2" fillId="0" borderId="0" xfId="3" applyNumberFormat="1" applyAlignment="1">
      <alignment horizontal="center"/>
    </xf>
    <xf numFmtId="4" fontId="2" fillId="0" borderId="0" xfId="3" applyNumberFormat="1" applyAlignment="1">
      <alignment horizontal="center"/>
    </xf>
    <xf numFmtId="0" fontId="2" fillId="0" borderId="0" xfId="3" applyAlignment="1">
      <alignment horizontal="center"/>
    </xf>
    <xf numFmtId="168" fontId="2" fillId="0" borderId="0" xfId="3" applyNumberFormat="1" applyAlignment="1">
      <alignment horizontal="center"/>
    </xf>
    <xf numFmtId="49" fontId="2" fillId="0" borderId="0" xfId="3" applyNumberFormat="1" applyAlignment="1">
      <alignment horizontal="center"/>
    </xf>
    <xf numFmtId="2" fontId="2" fillId="0" borderId="6" xfId="3" applyNumberFormat="1" applyBorder="1" applyAlignment="1">
      <alignment horizontal="center"/>
    </xf>
    <xf numFmtId="4" fontId="2" fillId="0" borderId="6" xfId="3" applyNumberFormat="1" applyBorder="1" applyAlignment="1">
      <alignment horizontal="center"/>
    </xf>
    <xf numFmtId="0" fontId="6" fillId="0" borderId="0" xfId="3" applyFont="1" applyAlignment="1">
      <alignment horizontal="centerContinuous"/>
    </xf>
    <xf numFmtId="0" fontId="6" fillId="0" borderId="0" xfId="3" applyFont="1" applyAlignment="1">
      <alignment horizontal="left"/>
    </xf>
    <xf numFmtId="0" fontId="2" fillId="0" borderId="6" xfId="3" applyBorder="1"/>
    <xf numFmtId="168" fontId="6" fillId="0" borderId="0" xfId="3" applyNumberFormat="1" applyFont="1" applyAlignment="1">
      <alignment horizontal="center"/>
    </xf>
    <xf numFmtId="2" fontId="6" fillId="0" borderId="6" xfId="3" applyNumberFormat="1" applyFont="1" applyBorder="1" applyAlignment="1">
      <alignment horizontal="center"/>
    </xf>
    <xf numFmtId="49" fontId="6" fillId="0" borderId="0" xfId="3" applyNumberFormat="1" applyFont="1" applyAlignment="1">
      <alignment horizontal="center"/>
    </xf>
    <xf numFmtId="2" fontId="1" fillId="0" borderId="0" xfId="3" applyNumberFormat="1" applyFont="1" applyAlignment="1">
      <alignment horizontal="center" vertical="center"/>
    </xf>
    <xf numFmtId="4" fontId="6" fillId="0" borderId="0" xfId="3" applyNumberFormat="1" applyFont="1" applyAlignment="1">
      <alignment horizontal="center" vertical="center"/>
    </xf>
    <xf numFmtId="2" fontId="6" fillId="0" borderId="0" xfId="3" applyNumberFormat="1" applyFont="1" applyAlignment="1">
      <alignment horizontal="center" vertical="center"/>
    </xf>
    <xf numFmtId="4" fontId="6" fillId="0" borderId="0" xfId="3" applyNumberFormat="1" applyFont="1" applyAlignment="1">
      <alignment horizontal="center"/>
    </xf>
    <xf numFmtId="0" fontId="1" fillId="0" borderId="0" xfId="3" applyFont="1" applyAlignment="1">
      <alignment horizontal="centerContinuous"/>
    </xf>
    <xf numFmtId="0" fontId="2" fillId="0" borderId="0" xfId="3" applyAlignment="1">
      <alignment horizontal="left" vertical="center"/>
    </xf>
    <xf numFmtId="2" fontId="11" fillId="0" borderId="0" xfId="3" applyNumberFormat="1" applyFont="1" applyAlignment="1">
      <alignment horizontal="center" vertical="center"/>
    </xf>
    <xf numFmtId="4" fontId="11" fillId="0" borderId="0" xfId="3" applyNumberFormat="1" applyFont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17" fillId="0" borderId="0" xfId="3" applyFont="1"/>
    <xf numFmtId="2" fontId="16" fillId="0" borderId="0" xfId="3" applyNumberFormat="1" applyFont="1" applyAlignment="1">
      <alignment horizontal="center" vertical="center"/>
    </xf>
    <xf numFmtId="4" fontId="16" fillId="5" borderId="0" xfId="3" applyNumberFormat="1" applyFont="1" applyFill="1" applyAlignment="1">
      <alignment horizontal="center" vertical="center"/>
    </xf>
    <xf numFmtId="49" fontId="2" fillId="0" borderId="0" xfId="3" applyNumberFormat="1" applyAlignment="1">
      <alignment horizontal="left" vertical="center"/>
    </xf>
    <xf numFmtId="49" fontId="1" fillId="0" borderId="0" xfId="3" applyNumberFormat="1" applyFont="1" applyAlignment="1">
      <alignment horizontal="left" vertical="center"/>
    </xf>
    <xf numFmtId="2" fontId="10" fillId="0" borderId="0" xfId="3" applyNumberFormat="1" applyFont="1" applyAlignment="1">
      <alignment horizontal="center" vertical="center"/>
    </xf>
    <xf numFmtId="171" fontId="1" fillId="5" borderId="0" xfId="3" applyNumberFormat="1" applyFont="1" applyFill="1" applyAlignment="1">
      <alignment horizontal="center" vertical="center"/>
    </xf>
    <xf numFmtId="2" fontId="10" fillId="0" borderId="0" xfId="3" applyNumberFormat="1" applyFont="1" applyAlignment="1">
      <alignment horizontal="right" vertical="center"/>
    </xf>
    <xf numFmtId="168" fontId="2" fillId="0" borderId="0" xfId="3" applyNumberFormat="1" applyAlignment="1">
      <alignment horizontal="center" vertical="center"/>
    </xf>
    <xf numFmtId="0" fontId="2" fillId="0" borderId="0" xfId="3" applyAlignment="1">
      <alignment horizontal="center" vertical="center"/>
    </xf>
    <xf numFmtId="0" fontId="2" fillId="0" borderId="0" xfId="3" applyAlignment="1">
      <alignment vertical="center"/>
    </xf>
    <xf numFmtId="0" fontId="15" fillId="0" borderId="0" xfId="3" applyFont="1" applyAlignment="1">
      <alignment horizontal="left" vertical="center"/>
    </xf>
    <xf numFmtId="49" fontId="15" fillId="0" borderId="0" xfId="3" applyNumberFormat="1" applyFont="1" applyAlignment="1">
      <alignment horizontal="left" vertical="center"/>
    </xf>
    <xf numFmtId="171" fontId="1" fillId="0" borderId="0" xfId="3" applyNumberFormat="1" applyFont="1" applyAlignment="1">
      <alignment horizontal="center" vertical="center"/>
    </xf>
    <xf numFmtId="0" fontId="1" fillId="0" borderId="0" xfId="3" applyFont="1" applyAlignment="1">
      <alignment horizontal="center"/>
    </xf>
    <xf numFmtId="2" fontId="1" fillId="0" borderId="22" xfId="3" applyNumberFormat="1" applyFont="1" applyBorder="1" applyAlignment="1">
      <alignment horizontal="center" vertical="center"/>
    </xf>
    <xf numFmtId="171" fontId="1" fillId="5" borderId="6" xfId="1" applyNumberFormat="1" applyFont="1" applyFill="1" applyBorder="1" applyAlignment="1">
      <alignment horizontal="center" vertical="center"/>
    </xf>
    <xf numFmtId="1" fontId="1" fillId="0" borderId="6" xfId="3" applyNumberFormat="1" applyFont="1" applyBorder="1" applyAlignment="1">
      <alignment horizontal="center" vertical="center"/>
    </xf>
    <xf numFmtId="167" fontId="1" fillId="5" borderId="23" xfId="3" applyNumberFormat="1" applyFont="1" applyFill="1" applyBorder="1" applyAlignment="1">
      <alignment horizontal="center" vertical="center"/>
    </xf>
    <xf numFmtId="0" fontId="2" fillId="0" borderId="6" xfId="3" applyBorder="1" applyAlignment="1">
      <alignment horizontal="center" vertical="center"/>
    </xf>
    <xf numFmtId="0" fontId="1" fillId="0" borderId="6" xfId="3" applyFont="1" applyBorder="1" applyAlignment="1">
      <alignment horizontal="left" vertical="center"/>
    </xf>
    <xf numFmtId="0" fontId="2" fillId="0" borderId="5" xfId="3" applyBorder="1" applyAlignment="1">
      <alignment horizontal="center" vertical="center"/>
    </xf>
    <xf numFmtId="168" fontId="6" fillId="0" borderId="6" xfId="3" applyNumberFormat="1" applyFont="1" applyBorder="1" applyAlignment="1">
      <alignment horizontal="center" vertical="center"/>
    </xf>
    <xf numFmtId="0" fontId="2" fillId="0" borderId="21" xfId="3" applyBorder="1"/>
    <xf numFmtId="2" fontId="17" fillId="0" borderId="18" xfId="3" applyNumberFormat="1" applyFont="1" applyBorder="1" applyAlignment="1">
      <alignment horizontal="center" vertical="center"/>
    </xf>
    <xf numFmtId="171" fontId="17" fillId="0" borderId="20" xfId="3" applyNumberFormat="1" applyFont="1" applyBorder="1" applyAlignment="1">
      <alignment horizontal="center" vertical="center"/>
    </xf>
    <xf numFmtId="167" fontId="1" fillId="5" borderId="1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2" fillId="0" borderId="4" xfId="3" applyBorder="1" applyAlignment="1">
      <alignment horizontal="center" vertical="center"/>
    </xf>
    <xf numFmtId="168" fontId="6" fillId="0" borderId="0" xfId="3" applyNumberFormat="1" applyFont="1" applyAlignment="1">
      <alignment horizontal="center" vertical="center"/>
    </xf>
    <xf numFmtId="0" fontId="2" fillId="0" borderId="19" xfId="3" applyBorder="1"/>
    <xf numFmtId="2" fontId="2" fillId="0" borderId="18" xfId="3" applyNumberFormat="1" applyBorder="1" applyAlignment="1">
      <alignment horizontal="center" vertical="center"/>
    </xf>
    <xf numFmtId="167" fontId="1" fillId="0" borderId="0" xfId="3" applyNumberFormat="1" applyFont="1" applyAlignment="1">
      <alignment horizontal="center" vertical="center"/>
    </xf>
    <xf numFmtId="167" fontId="1" fillId="5" borderId="2" xfId="3" applyNumberFormat="1" applyFont="1" applyFill="1" applyBorder="1" applyAlignment="1">
      <alignment horizontal="center" vertical="center"/>
    </xf>
    <xf numFmtId="169" fontId="1" fillId="0" borderId="4" xfId="3" applyNumberFormat="1" applyFont="1" applyBorder="1" applyAlignment="1">
      <alignment horizontal="left" vertical="center"/>
    </xf>
    <xf numFmtId="0" fontId="2" fillId="0" borderId="17" xfId="3" applyBorder="1"/>
    <xf numFmtId="167" fontId="2" fillId="3" borderId="15" xfId="3" applyNumberFormat="1" applyFill="1" applyBorder="1" applyAlignment="1" applyProtection="1">
      <alignment horizontal="center" vertical="center"/>
      <protection locked="0"/>
    </xf>
    <xf numFmtId="167" fontId="1" fillId="6" borderId="1" xfId="3" applyNumberFormat="1" applyFont="1" applyFill="1" applyBorder="1" applyAlignment="1">
      <alignment horizontal="center" vertical="center"/>
    </xf>
    <xf numFmtId="2" fontId="2" fillId="0" borderId="2" xfId="3" applyNumberFormat="1" applyBorder="1" applyAlignment="1">
      <alignment horizontal="center" vertical="center"/>
    </xf>
    <xf numFmtId="167" fontId="2" fillId="5" borderId="1" xfId="3" applyNumberFormat="1" applyFill="1" applyBorder="1" applyAlignment="1">
      <alignment horizontal="center" vertical="center"/>
    </xf>
    <xf numFmtId="2" fontId="2" fillId="5" borderId="1" xfId="3" applyNumberFormat="1" applyFill="1" applyBorder="1" applyAlignment="1">
      <alignment horizontal="center" vertical="center"/>
    </xf>
    <xf numFmtId="2" fontId="2" fillId="6" borderId="2" xfId="3" applyNumberFormat="1" applyFill="1" applyBorder="1" applyAlignment="1">
      <alignment horizontal="center" vertical="center"/>
    </xf>
    <xf numFmtId="168" fontId="2" fillId="0" borderId="1" xfId="3" applyNumberFormat="1" applyBorder="1" applyAlignment="1">
      <alignment horizontal="center" vertical="center"/>
    </xf>
    <xf numFmtId="2" fontId="2" fillId="0" borderId="1" xfId="3" applyNumberFormat="1" applyBorder="1" applyAlignment="1">
      <alignment horizontal="center" vertical="center"/>
    </xf>
    <xf numFmtId="169" fontId="2" fillId="0" borderId="16" xfId="3" applyNumberFormat="1" applyBorder="1" applyAlignment="1">
      <alignment horizontal="center" vertical="center"/>
    </xf>
    <xf numFmtId="49" fontId="8" fillId="0" borderId="15" xfId="3" applyNumberFormat="1" applyFont="1" applyBorder="1" applyAlignment="1">
      <alignment horizontal="center" vertical="center"/>
    </xf>
    <xf numFmtId="49" fontId="5" fillId="0" borderId="1" xfId="3" applyNumberFormat="1" applyFont="1" applyBorder="1" applyAlignment="1">
      <alignment horizontal="center" vertical="center"/>
    </xf>
    <xf numFmtId="49" fontId="5" fillId="0" borderId="14" xfId="3" applyNumberFormat="1" applyFont="1" applyBorder="1" applyAlignment="1">
      <alignment horizontal="center" vertical="center"/>
    </xf>
    <xf numFmtId="2" fontId="1" fillId="0" borderId="13" xfId="3" applyNumberFormat="1" applyFont="1" applyBorder="1" applyAlignment="1">
      <alignment horizontal="center" vertical="center" wrapText="1"/>
    </xf>
    <xf numFmtId="49" fontId="1" fillId="0" borderId="12" xfId="3" applyNumberFormat="1" applyFont="1" applyBorder="1" applyAlignment="1">
      <alignment horizontal="center" vertical="center" wrapText="1"/>
    </xf>
    <xf numFmtId="49" fontId="1" fillId="0" borderId="12" xfId="3" applyNumberFormat="1" applyFont="1" applyBorder="1" applyAlignment="1">
      <alignment horizontal="center" vertical="center"/>
    </xf>
    <xf numFmtId="49" fontId="1" fillId="0" borderId="11" xfId="3" applyNumberFormat="1" applyFont="1" applyBorder="1" applyAlignment="1">
      <alignment horizontal="center" vertical="center"/>
    </xf>
    <xf numFmtId="171" fontId="1" fillId="0" borderId="0" xfId="1" applyNumberFormat="1" applyFont="1" applyBorder="1" applyAlignment="1">
      <alignment horizontal="center" vertical="center"/>
    </xf>
    <xf numFmtId="166" fontId="1" fillId="0" borderId="0" xfId="3" applyNumberFormat="1" applyFont="1" applyAlignment="1">
      <alignment horizontal="center" vertical="center"/>
    </xf>
    <xf numFmtId="2" fontId="2" fillId="0" borderId="0" xfId="4" applyNumberFormat="1" applyFont="1" applyBorder="1" applyAlignment="1">
      <alignment horizontal="center" vertical="center"/>
    </xf>
    <xf numFmtId="2" fontId="2" fillId="0" borderId="0" xfId="3" applyNumberFormat="1" applyAlignment="1">
      <alignment horizontal="center" vertical="center"/>
    </xf>
    <xf numFmtId="4" fontId="2" fillId="0" borderId="0" xfId="3" applyNumberFormat="1" applyAlignment="1">
      <alignment horizontal="center" vertical="center"/>
    </xf>
    <xf numFmtId="169" fontId="2" fillId="0" borderId="0" xfId="3" applyNumberFormat="1" applyAlignment="1">
      <alignment horizontal="left" vertical="center"/>
    </xf>
    <xf numFmtId="166" fontId="1" fillId="0" borderId="6" xfId="3" applyNumberFormat="1" applyFont="1" applyBorder="1" applyAlignment="1">
      <alignment horizontal="center" vertical="center"/>
    </xf>
    <xf numFmtId="171" fontId="1" fillId="5" borderId="23" xfId="3" applyNumberFormat="1" applyFont="1" applyFill="1" applyBorder="1" applyAlignment="1">
      <alignment horizontal="center" vertical="center"/>
    </xf>
    <xf numFmtId="2" fontId="2" fillId="0" borderId="7" xfId="4" applyNumberFormat="1" applyFont="1" applyBorder="1" applyAlignment="1">
      <alignment horizontal="center" vertical="center"/>
    </xf>
    <xf numFmtId="2" fontId="2" fillId="0" borderId="6" xfId="3" applyNumberFormat="1" applyBorder="1" applyAlignment="1">
      <alignment horizontal="center" vertical="center"/>
    </xf>
    <xf numFmtId="4" fontId="2" fillId="0" borderId="6" xfId="3" applyNumberFormat="1" applyBorder="1" applyAlignment="1">
      <alignment horizontal="center" vertical="center"/>
    </xf>
    <xf numFmtId="0" fontId="2" fillId="0" borderId="6" xfId="3" applyBorder="1" applyAlignment="1">
      <alignment vertical="center"/>
    </xf>
    <xf numFmtId="169" fontId="6" fillId="0" borderId="21" xfId="3" applyNumberFormat="1" applyFont="1" applyBorder="1" applyAlignment="1">
      <alignment horizontal="left" vertical="center"/>
    </xf>
    <xf numFmtId="2" fontId="16" fillId="0" borderId="18" xfId="3" applyNumberFormat="1" applyFont="1" applyBorder="1" applyAlignment="1">
      <alignment horizontal="center" vertical="center"/>
    </xf>
    <xf numFmtId="4" fontId="16" fillId="0" borderId="0" xfId="3" applyNumberFormat="1" applyFont="1" applyAlignment="1">
      <alignment horizontal="center" vertical="center"/>
    </xf>
    <xf numFmtId="171" fontId="1" fillId="5" borderId="1" xfId="3" applyNumberFormat="1" applyFont="1" applyFill="1" applyBorder="1" applyAlignment="1">
      <alignment horizontal="center" vertical="center"/>
    </xf>
    <xf numFmtId="2" fontId="11" fillId="0" borderId="32" xfId="3" applyNumberFormat="1" applyFont="1" applyBorder="1" applyAlignment="1">
      <alignment horizontal="center" vertical="center"/>
    </xf>
    <xf numFmtId="2" fontId="11" fillId="0" borderId="30" xfId="3" applyNumberFormat="1" applyFont="1" applyBorder="1" applyAlignment="1">
      <alignment horizontal="center" vertical="center"/>
    </xf>
    <xf numFmtId="2" fontId="11" fillId="0" borderId="29" xfId="3" applyNumberFormat="1" applyFont="1" applyBorder="1" applyAlignment="1">
      <alignment horizontal="center" vertical="center"/>
    </xf>
    <xf numFmtId="171" fontId="2" fillId="5" borderId="1" xfId="3" applyNumberFormat="1" applyFill="1" applyBorder="1" applyAlignment="1">
      <alignment horizontal="center" vertical="center"/>
    </xf>
    <xf numFmtId="171" fontId="2" fillId="5" borderId="1" xfId="4" applyNumberFormat="1" applyFont="1" applyFill="1" applyBorder="1" applyAlignment="1">
      <alignment horizontal="center" vertical="center"/>
    </xf>
    <xf numFmtId="4" fontId="2" fillId="0" borderId="1" xfId="3" applyNumberFormat="1" applyBorder="1" applyAlignment="1">
      <alignment horizontal="center" vertical="center"/>
    </xf>
    <xf numFmtId="0" fontId="2" fillId="0" borderId="25" xfId="3" applyBorder="1" applyAlignment="1">
      <alignment horizontal="left" vertical="center"/>
    </xf>
    <xf numFmtId="0" fontId="2" fillId="0" borderId="26" xfId="3" applyBorder="1" applyAlignment="1">
      <alignment horizontal="left" vertical="center"/>
    </xf>
    <xf numFmtId="169" fontId="2" fillId="0" borderId="14" xfId="3" applyNumberFormat="1" applyBorder="1" applyAlignment="1">
      <alignment horizontal="center" vertical="center"/>
    </xf>
    <xf numFmtId="49" fontId="5" fillId="0" borderId="15" xfId="3" applyNumberFormat="1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/>
    </xf>
    <xf numFmtId="49" fontId="1" fillId="0" borderId="1" xfId="3" applyNumberFormat="1" applyFont="1" applyBorder="1" applyAlignment="1">
      <alignment horizontal="center" vertical="center"/>
    </xf>
    <xf numFmtId="49" fontId="2" fillId="0" borderId="1" xfId="3" applyNumberFormat="1" applyBorder="1" applyAlignment="1">
      <alignment horizontal="center" vertical="center"/>
    </xf>
    <xf numFmtId="49" fontId="2" fillId="0" borderId="25" xfId="3" applyNumberFormat="1" applyBorder="1" applyAlignment="1">
      <alignment horizontal="center" vertical="center"/>
    </xf>
    <xf numFmtId="49" fontId="2" fillId="0" borderId="26" xfId="3" applyNumberFormat="1" applyBorder="1" applyAlignment="1">
      <alignment horizontal="center" vertical="center"/>
    </xf>
    <xf numFmtId="49" fontId="1" fillId="0" borderId="14" xfId="3" applyNumberFormat="1" applyFont="1" applyBorder="1" applyAlignment="1">
      <alignment horizontal="left" vertical="center"/>
    </xf>
    <xf numFmtId="0" fontId="6" fillId="0" borderId="12" xfId="3" applyFont="1" applyBorder="1" applyAlignment="1">
      <alignment horizontal="centerContinuous" vertical="center"/>
    </xf>
    <xf numFmtId="2" fontId="6" fillId="0" borderId="12" xfId="3" applyNumberFormat="1" applyFont="1" applyBorder="1" applyAlignment="1">
      <alignment horizontal="center" vertical="center"/>
    </xf>
    <xf numFmtId="4" fontId="6" fillId="0" borderId="12" xfId="3" applyNumberFormat="1" applyFont="1" applyBorder="1" applyAlignment="1">
      <alignment horizontal="center" vertical="center"/>
    </xf>
    <xf numFmtId="0" fontId="6" fillId="0" borderId="33" xfId="3" applyFont="1" applyBorder="1" applyAlignment="1">
      <alignment horizontal="centerContinuous" vertical="center"/>
    </xf>
    <xf numFmtId="169" fontId="6" fillId="0" borderId="34" xfId="3" applyNumberFormat="1" applyFont="1" applyBorder="1" applyAlignment="1">
      <alignment horizontal="left" vertical="center"/>
    </xf>
    <xf numFmtId="169" fontId="6" fillId="0" borderId="11" xfId="3" applyNumberFormat="1" applyFont="1" applyBorder="1" applyAlignment="1">
      <alignment horizontal="left" vertical="center"/>
    </xf>
    <xf numFmtId="2" fontId="16" fillId="0" borderId="6" xfId="3" applyNumberFormat="1" applyFont="1" applyBorder="1" applyAlignment="1">
      <alignment horizontal="center" vertical="center"/>
    </xf>
    <xf numFmtId="4" fontId="16" fillId="0" borderId="6" xfId="1" applyNumberFormat="1" applyFont="1" applyBorder="1" applyAlignment="1">
      <alignment horizontal="center" vertical="center"/>
    </xf>
    <xf numFmtId="166" fontId="2" fillId="0" borderId="6" xfId="3" applyNumberFormat="1" applyBorder="1" applyAlignment="1">
      <alignment horizontal="center" vertical="center"/>
    </xf>
    <xf numFmtId="4" fontId="1" fillId="0" borderId="6" xfId="3" applyNumberFormat="1" applyFont="1" applyBorder="1" applyAlignment="1">
      <alignment horizontal="center" vertical="center"/>
    </xf>
    <xf numFmtId="2" fontId="2" fillId="0" borderId="6" xfId="4" applyNumberFormat="1" applyFont="1" applyBorder="1" applyAlignment="1">
      <alignment horizontal="center" vertical="center"/>
    </xf>
    <xf numFmtId="169" fontId="6" fillId="0" borderId="6" xfId="3" applyNumberFormat="1" applyFont="1" applyBorder="1" applyAlignment="1">
      <alignment horizontal="left" vertical="center"/>
    </xf>
    <xf numFmtId="2" fontId="1" fillId="0" borderId="7" xfId="3" applyNumberFormat="1" applyFont="1" applyBorder="1" applyAlignment="1">
      <alignment horizontal="center" vertical="center"/>
    </xf>
    <xf numFmtId="169" fontId="2" fillId="0" borderId="5" xfId="3" applyNumberFormat="1" applyBorder="1" applyAlignment="1">
      <alignment horizontal="left" vertical="center"/>
    </xf>
    <xf numFmtId="2" fontId="17" fillId="0" borderId="3" xfId="3" applyNumberFormat="1" applyFont="1" applyBorder="1" applyAlignment="1">
      <alignment horizontal="center" vertical="center"/>
    </xf>
    <xf numFmtId="2" fontId="2" fillId="0" borderId="3" xfId="4" applyNumberFormat="1" applyFont="1" applyBorder="1" applyAlignment="1">
      <alignment horizontal="center" vertical="center"/>
    </xf>
    <xf numFmtId="0" fontId="2" fillId="0" borderId="4" xfId="3" applyBorder="1"/>
    <xf numFmtId="2" fontId="2" fillId="0" borderId="3" xfId="3" applyNumberFormat="1" applyBorder="1" applyAlignment="1">
      <alignment horizontal="center" vertical="center"/>
    </xf>
    <xf numFmtId="0" fontId="2" fillId="0" borderId="10" xfId="3" applyBorder="1"/>
    <xf numFmtId="0" fontId="2" fillId="0" borderId="9" xfId="3" applyBorder="1"/>
    <xf numFmtId="2" fontId="10" fillId="0" borderId="9" xfId="3" applyNumberFormat="1" applyFont="1" applyBorder="1" applyAlignment="1">
      <alignment horizontal="center"/>
    </xf>
    <xf numFmtId="4" fontId="10" fillId="0" borderId="9" xfId="3" applyNumberFormat="1" applyFont="1" applyBorder="1" applyAlignment="1">
      <alignment horizontal="center"/>
    </xf>
    <xf numFmtId="0" fontId="10" fillId="0" borderId="9" xfId="3" applyFont="1" applyBorder="1"/>
    <xf numFmtId="0" fontId="2" fillId="0" borderId="8" xfId="3" applyBorder="1"/>
    <xf numFmtId="171" fontId="2" fillId="4" borderId="1" xfId="3" applyNumberFormat="1" applyFill="1" applyBorder="1" applyAlignment="1">
      <alignment horizontal="center" vertical="center"/>
    </xf>
    <xf numFmtId="2" fontId="2" fillId="4" borderId="2" xfId="3" applyNumberFormat="1" applyFill="1" applyBorder="1" applyAlignment="1">
      <alignment horizontal="center" vertical="center"/>
    </xf>
    <xf numFmtId="167" fontId="2" fillId="4" borderId="1" xfId="4" applyNumberFormat="1" applyFont="1" applyFill="1" applyBorder="1" applyAlignment="1">
      <alignment horizontal="center" vertical="center"/>
    </xf>
    <xf numFmtId="167" fontId="2" fillId="4" borderId="1" xfId="3" applyNumberFormat="1" applyFill="1" applyBorder="1" applyAlignment="1">
      <alignment horizontal="center" vertical="center"/>
    </xf>
    <xf numFmtId="4" fontId="2" fillId="4" borderId="2" xfId="1" applyNumberFormat="1" applyFont="1" applyFill="1" applyBorder="1" applyAlignment="1">
      <alignment horizontal="center" vertical="center"/>
    </xf>
    <xf numFmtId="0" fontId="2" fillId="4" borderId="2" xfId="3" applyFill="1" applyBorder="1" applyAlignment="1">
      <alignment horizontal="center" vertical="center"/>
    </xf>
    <xf numFmtId="0" fontId="2" fillId="4" borderId="1" xfId="3" applyFill="1" applyBorder="1" applyAlignment="1">
      <alignment horizontal="center" vertical="center" wrapText="1"/>
    </xf>
    <xf numFmtId="169" fontId="2" fillId="4" borderId="2" xfId="3" applyNumberFormat="1" applyFill="1" applyBorder="1" applyAlignment="1">
      <alignment horizontal="center" vertical="center"/>
    </xf>
    <xf numFmtId="0" fontId="2" fillId="0" borderId="1" xfId="3" applyBorder="1"/>
    <xf numFmtId="167" fontId="2" fillId="5" borderId="1" xfId="4" applyNumberFormat="1" applyFont="1" applyFill="1" applyBorder="1" applyAlignment="1">
      <alignment horizontal="center" vertical="center"/>
    </xf>
    <xf numFmtId="4" fontId="2" fillId="6" borderId="2" xfId="1" applyNumberFormat="1" applyFont="1" applyFill="1" applyBorder="1" applyAlignment="1">
      <alignment horizontal="center" vertical="center"/>
    </xf>
    <xf numFmtId="0" fontId="2" fillId="6" borderId="2" xfId="3" applyFill="1" applyBorder="1" applyAlignment="1">
      <alignment horizontal="center" vertical="center"/>
    </xf>
    <xf numFmtId="0" fontId="2" fillId="0" borderId="2" xfId="3" applyBorder="1" applyAlignment="1">
      <alignment vertical="center"/>
    </xf>
    <xf numFmtId="169" fontId="2" fillId="0" borderId="2" xfId="3" applyNumberFormat="1" applyBorder="1" applyAlignment="1">
      <alignment horizontal="center" vertical="center"/>
    </xf>
    <xf numFmtId="0" fontId="2" fillId="0" borderId="1" xfId="3" applyBorder="1" applyAlignment="1">
      <alignment vertical="center"/>
    </xf>
    <xf numFmtId="2" fontId="2" fillId="6" borderId="1" xfId="3" applyNumberFormat="1" applyFill="1" applyBorder="1" applyAlignment="1">
      <alignment horizontal="center" vertical="center"/>
    </xf>
    <xf numFmtId="4" fontId="2" fillId="6" borderId="1" xfId="1" applyNumberFormat="1" applyFont="1" applyFill="1" applyBorder="1" applyAlignment="1">
      <alignment horizontal="center" vertical="center"/>
    </xf>
    <xf numFmtId="0" fontId="2" fillId="6" borderId="1" xfId="3" applyFill="1" applyBorder="1" applyAlignment="1">
      <alignment horizontal="center" vertical="center"/>
    </xf>
    <xf numFmtId="169" fontId="2" fillId="0" borderId="1" xfId="3" applyNumberForma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9" fontId="1" fillId="0" borderId="1" xfId="3" applyNumberFormat="1" applyFont="1" applyBorder="1" applyAlignment="1">
      <alignment horizontal="left" vertical="center"/>
    </xf>
    <xf numFmtId="2" fontId="1" fillId="0" borderId="1" xfId="3" applyNumberFormat="1" applyFont="1" applyBorder="1" applyAlignment="1">
      <alignment horizontal="center" vertical="center" wrapText="1"/>
    </xf>
    <xf numFmtId="49" fontId="1" fillId="0" borderId="1" xfId="3" applyNumberFormat="1" applyFont="1" applyBorder="1" applyAlignment="1">
      <alignment horizontal="center" vertical="center" wrapText="1"/>
    </xf>
    <xf numFmtId="49" fontId="1" fillId="0" borderId="1" xfId="3" applyNumberFormat="1" applyFont="1" applyBorder="1" applyAlignment="1">
      <alignment horizontal="centerContinuous" vertical="center" wrapText="1"/>
    </xf>
    <xf numFmtId="49" fontId="1" fillId="0" borderId="1" xfId="3" applyNumberFormat="1" applyFont="1" applyBorder="1" applyAlignment="1">
      <alignment horizontal="centerContinuous" vertical="center"/>
    </xf>
    <xf numFmtId="0" fontId="6" fillId="0" borderId="0" xfId="3" applyFont="1"/>
    <xf numFmtId="0" fontId="1" fillId="0" borderId="0" xfId="3" applyFont="1" applyAlignment="1">
      <alignment horizontal="right" vertical="center"/>
    </xf>
    <xf numFmtId="2" fontId="1" fillId="0" borderId="0" xfId="3" applyNumberFormat="1" applyFont="1" applyAlignment="1">
      <alignment horizontal="left" vertical="center"/>
    </xf>
    <xf numFmtId="0" fontId="6" fillId="0" borderId="0" xfId="3" applyFont="1" applyAlignment="1">
      <alignment horizontal="center" vertical="center"/>
    </xf>
    <xf numFmtId="0" fontId="1" fillId="0" borderId="0" xfId="3" applyFont="1" applyAlignment="1">
      <alignment horizontal="left" vertical="center"/>
    </xf>
    <xf numFmtId="4" fontId="1" fillId="0" borderId="0" xfId="3" applyNumberFormat="1" applyFont="1" applyAlignment="1">
      <alignment horizontal="left" vertical="center"/>
    </xf>
    <xf numFmtId="2" fontId="6" fillId="0" borderId="0" xfId="3" applyNumberFormat="1" applyFont="1" applyAlignment="1">
      <alignment horizontal="centerContinuous" vertical="center"/>
    </xf>
    <xf numFmtId="0" fontId="1" fillId="0" borderId="0" xfId="3" applyFont="1"/>
    <xf numFmtId="170" fontId="1" fillId="0" borderId="0" xfId="3" applyNumberFormat="1" applyFont="1" applyAlignment="1">
      <alignment horizontal="right" vertical="center"/>
    </xf>
    <xf numFmtId="0" fontId="1" fillId="0" borderId="0" xfId="3" applyFont="1" applyAlignment="1">
      <alignment vertical="center"/>
    </xf>
    <xf numFmtId="168" fontId="1" fillId="0" borderId="0" xfId="3" applyNumberFormat="1" applyFont="1" applyAlignment="1">
      <alignment horizontal="left" vertical="center"/>
    </xf>
    <xf numFmtId="0" fontId="5" fillId="0" borderId="0" xfId="3" applyFont="1" applyAlignment="1">
      <alignment vertical="center"/>
    </xf>
    <xf numFmtId="14" fontId="1" fillId="0" borderId="0" xfId="3" applyNumberFormat="1" applyFont="1" applyAlignment="1">
      <alignment horizontal="right" vertical="center"/>
    </xf>
    <xf numFmtId="4" fontId="1" fillId="0" borderId="0" xfId="3" applyNumberFormat="1" applyFont="1" applyAlignment="1">
      <alignment horizontal="center" vertical="center"/>
    </xf>
    <xf numFmtId="0" fontId="1" fillId="0" borderId="0" xfId="3" applyFont="1" applyAlignment="1">
      <alignment horizontal="centerContinuous" vertical="center"/>
    </xf>
    <xf numFmtId="2" fontId="1" fillId="0" borderId="0" xfId="3" applyNumberFormat="1" applyFont="1" applyAlignment="1">
      <alignment horizontal="centerContinuous" vertical="top"/>
    </xf>
    <xf numFmtId="168" fontId="1" fillId="0" borderId="0" xfId="3" applyNumberFormat="1" applyFont="1" applyAlignment="1">
      <alignment horizontal="centerContinuous" vertical="center"/>
    </xf>
    <xf numFmtId="2" fontId="1" fillId="0" borderId="0" xfId="3" applyNumberFormat="1" applyFont="1" applyAlignment="1">
      <alignment horizontal="centerContinuous" vertical="center"/>
    </xf>
    <xf numFmtId="49" fontId="1" fillId="0" borderId="0" xfId="3" applyNumberFormat="1" applyFont="1" applyAlignment="1">
      <alignment horizontal="left" vertical="top"/>
    </xf>
    <xf numFmtId="14" fontId="1" fillId="0" borderId="0" xfId="3" applyNumberFormat="1" applyFont="1" applyAlignment="1">
      <alignment horizontal="right" vertical="center" wrapText="1"/>
    </xf>
    <xf numFmtId="4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Continuous" vertical="center"/>
    </xf>
    <xf numFmtId="2" fontId="3" fillId="0" borderId="0" xfId="3" applyNumberFormat="1" applyFont="1" applyAlignment="1">
      <alignment horizontal="centerContinuous" vertical="center"/>
    </xf>
    <xf numFmtId="168" fontId="3" fillId="0" borderId="0" xfId="3" applyNumberFormat="1" applyFont="1" applyAlignment="1">
      <alignment horizontal="centerContinuous" vertical="center"/>
    </xf>
    <xf numFmtId="0" fontId="3" fillId="0" borderId="0" xfId="3" applyFont="1" applyAlignment="1">
      <alignment horizontal="left" vertical="center"/>
    </xf>
    <xf numFmtId="49" fontId="3" fillId="0" borderId="0" xfId="3" applyNumberFormat="1" applyFont="1" applyAlignment="1">
      <alignment horizontal="left" vertical="center"/>
    </xf>
    <xf numFmtId="49" fontId="1" fillId="0" borderId="12" xfId="3" applyNumberFormat="1" applyFont="1" applyBorder="1" applyAlignment="1">
      <alignment horizontal="centerContinuous" vertical="center" wrapText="1"/>
    </xf>
    <xf numFmtId="49" fontId="1" fillId="0" borderId="12" xfId="3" applyNumberFormat="1" applyFont="1" applyBorder="1" applyAlignment="1">
      <alignment horizontal="centerContinuous" vertical="center"/>
    </xf>
    <xf numFmtId="2" fontId="2" fillId="0" borderId="1" xfId="3" applyNumberFormat="1" applyFill="1" applyBorder="1" applyAlignment="1">
      <alignment horizontal="center" vertical="center"/>
    </xf>
    <xf numFmtId="2" fontId="2" fillId="0" borderId="2" xfId="3" applyNumberForma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2" fontId="7" fillId="7" borderId="2" xfId="0" applyNumberFormat="1" applyFont="1" applyFill="1" applyBorder="1" applyAlignment="1">
      <alignment horizontal="center" vertical="center"/>
    </xf>
    <xf numFmtId="2" fontId="2" fillId="7" borderId="1" xfId="3" applyNumberFormat="1" applyFill="1" applyBorder="1" applyAlignment="1">
      <alignment horizontal="center" vertical="center"/>
    </xf>
    <xf numFmtId="0" fontId="2" fillId="0" borderId="11" xfId="3" applyBorder="1"/>
    <xf numFmtId="0" fontId="2" fillId="8" borderId="12" xfId="3" applyFill="1" applyBorder="1" applyAlignment="1">
      <alignment horizontal="center" vertical="center"/>
    </xf>
    <xf numFmtId="0" fontId="2" fillId="8" borderId="13" xfId="3" applyFill="1" applyBorder="1" applyAlignment="1">
      <alignment horizontal="center" vertical="center"/>
    </xf>
    <xf numFmtId="2" fontId="2" fillId="9" borderId="14" xfId="3" applyNumberFormat="1" applyFill="1" applyBorder="1" applyAlignment="1">
      <alignment horizontal="center" vertical="center"/>
    </xf>
    <xf numFmtId="172" fontId="2" fillId="0" borderId="14" xfId="3" applyNumberFormat="1" applyBorder="1" applyAlignment="1">
      <alignment horizontal="center" vertical="center"/>
    </xf>
    <xf numFmtId="2" fontId="2" fillId="0" borderId="0" xfId="3" applyNumberFormat="1"/>
    <xf numFmtId="172" fontId="2" fillId="0" borderId="0" xfId="3" applyNumberFormat="1"/>
    <xf numFmtId="0" fontId="23" fillId="10" borderId="21" xfId="3" applyFont="1" applyFill="1" applyBorder="1" applyAlignment="1">
      <alignment horizontal="center" vertical="center"/>
    </xf>
    <xf numFmtId="172" fontId="2" fillId="10" borderId="35" xfId="3" applyNumberFormat="1" applyFill="1" applyBorder="1" applyAlignment="1">
      <alignment horizontal="center" vertical="center"/>
    </xf>
    <xf numFmtId="172" fontId="2" fillId="10" borderId="36" xfId="3" applyNumberFormat="1" applyFill="1" applyBorder="1" applyAlignment="1">
      <alignment horizontal="center" vertical="center"/>
    </xf>
    <xf numFmtId="166" fontId="2" fillId="7" borderId="1" xfId="0" applyNumberFormat="1" applyFont="1" applyFill="1" applyBorder="1" applyAlignment="1">
      <alignment horizontal="center" vertical="center"/>
    </xf>
    <xf numFmtId="166" fontId="7" fillId="7" borderId="1" xfId="0" applyNumberFormat="1" applyFont="1" applyFill="1" applyBorder="1" applyAlignment="1">
      <alignment horizontal="center" vertical="center"/>
    </xf>
    <xf numFmtId="166" fontId="7" fillId="4" borderId="2" xfId="0" applyNumberFormat="1" applyFont="1" applyFill="1" applyBorder="1" applyAlignment="1">
      <alignment horizontal="center" vertical="center"/>
    </xf>
    <xf numFmtId="166" fontId="2" fillId="0" borderId="1" xfId="3" applyNumberFormat="1" applyFill="1" applyBorder="1" applyAlignment="1">
      <alignment horizontal="center" vertical="center"/>
    </xf>
    <xf numFmtId="166" fontId="2" fillId="4" borderId="1" xfId="3" applyNumberFormat="1" applyFill="1" applyBorder="1" applyAlignment="1">
      <alignment horizontal="center" vertical="center"/>
    </xf>
    <xf numFmtId="166" fontId="2" fillId="7" borderId="1" xfId="3" applyNumberForma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right" vertical="center"/>
      <protection locked="0"/>
    </xf>
    <xf numFmtId="167" fontId="7" fillId="2" borderId="1" xfId="0" applyNumberFormat="1" applyFont="1" applyFill="1" applyBorder="1" applyAlignment="1" applyProtection="1">
      <alignment horizontal="center" vertical="center"/>
      <protection locked="0"/>
    </xf>
    <xf numFmtId="167" fontId="7" fillId="2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 applyProtection="1">
      <alignment horizontal="right" vertical="center"/>
      <protection locked="0"/>
    </xf>
    <xf numFmtId="167" fontId="2" fillId="2" borderId="1" xfId="3" applyNumberFormat="1" applyFill="1" applyBorder="1" applyAlignment="1" applyProtection="1">
      <alignment horizontal="center" vertical="center"/>
      <protection locked="0"/>
    </xf>
    <xf numFmtId="167" fontId="2" fillId="2" borderId="2" xfId="3" applyNumberFormat="1" applyFill="1" applyBorder="1" applyAlignment="1" applyProtection="1">
      <alignment horizontal="center" vertical="center"/>
      <protection locked="0"/>
    </xf>
    <xf numFmtId="167" fontId="2" fillId="2" borderId="15" xfId="3" applyNumberForma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/>
    </xf>
    <xf numFmtId="49" fontId="1" fillId="2" borderId="0" xfId="0" applyNumberFormat="1" applyFont="1" applyFill="1" applyBorder="1" applyAlignment="1" applyProtection="1">
      <alignment horizontal="left" vertical="center"/>
      <protection locked="0"/>
    </xf>
    <xf numFmtId="2" fontId="1" fillId="2" borderId="0" xfId="0" applyNumberFormat="1" applyFont="1" applyFill="1" applyBorder="1" applyAlignment="1" applyProtection="1">
      <alignment horizontal="left" vertical="center"/>
      <protection locked="0"/>
    </xf>
    <xf numFmtId="169" fontId="4" fillId="0" borderId="29" xfId="0" applyNumberFormat="1" applyFont="1" applyBorder="1" applyAlignment="1" applyProtection="1">
      <alignment horizontal="center" vertical="center"/>
    </xf>
    <xf numFmtId="169" fontId="4" fillId="0" borderId="30" xfId="0" applyNumberFormat="1" applyFont="1" applyBorder="1" applyAlignment="1" applyProtection="1">
      <alignment horizontal="center" vertical="center"/>
    </xf>
    <xf numFmtId="169" fontId="4" fillId="0" borderId="31" xfId="0" applyNumberFormat="1" applyFont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5" xfId="0" applyFont="1" applyFill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7" fontId="7" fillId="2" borderId="27" xfId="0" applyNumberFormat="1" applyFont="1" applyFill="1" applyBorder="1" applyAlignment="1" applyProtection="1">
      <alignment horizontal="center" vertical="center"/>
      <protection locked="0"/>
    </xf>
    <xf numFmtId="167" fontId="7" fillId="2" borderId="28" xfId="0" applyNumberFormat="1" applyFont="1" applyFill="1" applyBorder="1" applyAlignment="1" applyProtection="1">
      <alignment horizontal="center" vertical="center"/>
      <protection locked="0"/>
    </xf>
    <xf numFmtId="167" fontId="7" fillId="2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5" xfId="3" applyFont="1" applyBorder="1" applyAlignment="1">
      <alignment horizontal="center" vertical="center"/>
    </xf>
    <xf numFmtId="0" fontId="1" fillId="0" borderId="6" xfId="3" applyFont="1" applyBorder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49" fontId="2" fillId="0" borderId="0" xfId="3" applyNumberFormat="1" applyAlignment="1">
      <alignment horizontal="left" vertical="center"/>
    </xf>
    <xf numFmtId="4" fontId="2" fillId="0" borderId="26" xfId="3" applyNumberFormat="1" applyBorder="1" applyAlignment="1">
      <alignment horizontal="center" vertical="center"/>
    </xf>
    <xf numFmtId="4" fontId="2" fillId="0" borderId="24" xfId="3" applyNumberFormat="1" applyBorder="1" applyAlignment="1">
      <alignment horizontal="center" vertical="center"/>
    </xf>
    <xf numFmtId="4" fontId="2" fillId="0" borderId="25" xfId="3" applyNumberFormat="1" applyBorder="1" applyAlignment="1">
      <alignment horizontal="center" vertical="center"/>
    </xf>
    <xf numFmtId="4" fontId="1" fillId="0" borderId="26" xfId="3" applyNumberFormat="1" applyFont="1" applyBorder="1" applyAlignment="1">
      <alignment horizontal="center" vertical="center"/>
    </xf>
    <xf numFmtId="4" fontId="1" fillId="0" borderId="24" xfId="3" applyNumberFormat="1" applyFont="1" applyBorder="1" applyAlignment="1">
      <alignment horizontal="center" vertical="center"/>
    </xf>
    <xf numFmtId="4" fontId="1" fillId="0" borderId="25" xfId="3" applyNumberFormat="1" applyFont="1" applyBorder="1" applyAlignment="1">
      <alignment horizontal="center" vertical="center"/>
    </xf>
    <xf numFmtId="0" fontId="1" fillId="0" borderId="8" xfId="3" applyFont="1" applyBorder="1" applyAlignment="1">
      <alignment horizontal="center" vertical="center"/>
    </xf>
    <xf numFmtId="0" fontId="1" fillId="0" borderId="9" xfId="3" applyFont="1" applyBorder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0" fontId="2" fillId="0" borderId="26" xfId="3" applyBorder="1" applyAlignment="1">
      <alignment horizontal="center" vertical="center"/>
    </xf>
    <xf numFmtId="0" fontId="2" fillId="0" borderId="24" xfId="3" applyBorder="1" applyAlignment="1">
      <alignment horizontal="center" vertical="center"/>
    </xf>
    <xf numFmtId="0" fontId="2" fillId="0" borderId="25" xfId="3" applyBorder="1" applyAlignment="1">
      <alignment horizontal="center" vertical="center"/>
    </xf>
    <xf numFmtId="49" fontId="2" fillId="0" borderId="0" xfId="3" applyNumberFormat="1" applyAlignment="1">
      <alignment horizontal="left" vertical="center" wrapText="1"/>
    </xf>
    <xf numFmtId="49" fontId="1" fillId="2" borderId="0" xfId="3" applyNumberFormat="1" applyFont="1" applyFill="1" applyAlignment="1" applyProtection="1">
      <alignment horizontal="left" vertical="center"/>
      <protection locked="0"/>
    </xf>
    <xf numFmtId="2" fontId="1" fillId="2" borderId="0" xfId="3" applyNumberFormat="1" applyFont="1" applyFill="1" applyAlignment="1" applyProtection="1">
      <alignment horizontal="left" vertical="center"/>
      <protection locked="0"/>
    </xf>
    <xf numFmtId="167" fontId="2" fillId="2" borderId="27" xfId="3" applyNumberFormat="1" applyFill="1" applyBorder="1" applyAlignment="1" applyProtection="1">
      <alignment horizontal="center" vertical="center"/>
      <protection locked="0"/>
    </xf>
    <xf numFmtId="167" fontId="2" fillId="2" borderId="28" xfId="3" applyNumberFormat="1" applyFill="1" applyBorder="1" applyAlignment="1" applyProtection="1">
      <alignment horizontal="center" vertical="center"/>
      <protection locked="0"/>
    </xf>
    <xf numFmtId="167" fontId="2" fillId="2" borderId="2" xfId="3" applyNumberFormat="1" applyFill="1" applyBorder="1" applyAlignment="1" applyProtection="1">
      <alignment horizontal="center" vertical="center"/>
      <protection locked="0"/>
    </xf>
    <xf numFmtId="169" fontId="1" fillId="0" borderId="29" xfId="3" applyNumberFormat="1" applyFont="1" applyBorder="1" applyAlignment="1">
      <alignment horizontal="center" vertical="center"/>
    </xf>
    <xf numFmtId="169" fontId="1" fillId="0" borderId="30" xfId="3" applyNumberFormat="1" applyFont="1" applyBorder="1" applyAlignment="1">
      <alignment horizontal="center" vertical="center"/>
    </xf>
    <xf numFmtId="169" fontId="1" fillId="0" borderId="31" xfId="3" applyNumberFormat="1" applyFont="1" applyBorder="1" applyAlignment="1">
      <alignment horizontal="center" vertical="center"/>
    </xf>
    <xf numFmtId="0" fontId="1" fillId="0" borderId="4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22" fillId="0" borderId="6" xfId="3" applyFont="1" applyBorder="1" applyAlignment="1">
      <alignment horizontal="center" vertical="center"/>
    </xf>
  </cellXfs>
  <cellStyles count="5">
    <cellStyle name="Komma" xfId="1" builtinId="3"/>
    <cellStyle name="Prozent" xfId="2" builtinId="5"/>
    <cellStyle name="Standard" xfId="0" builtinId="0"/>
    <cellStyle name="Standard 2" xfId="3" xr:uid="{00000000-0005-0000-0000-000003000000}"/>
    <cellStyle name="Währung" xfId="4" builtin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topLeftCell="D1" zoomScaleNormal="100" zoomScaleSheetLayoutView="100" workbookViewId="0">
      <selection activeCell="E5" sqref="E5:H5"/>
    </sheetView>
  </sheetViews>
  <sheetFormatPr baseColWidth="10" defaultRowHeight="12.75" x14ac:dyDescent="0.2"/>
  <cols>
    <col min="1" max="3" width="11.42578125" hidden="1" customWidth="1"/>
    <col min="4" max="4" width="7.28515625" customWidth="1"/>
    <col min="5" max="5" width="20.28515625" customWidth="1"/>
    <col min="6" max="6" width="4.140625" customWidth="1"/>
    <col min="7" max="7" width="8.28515625" customWidth="1"/>
    <col min="8" max="8" width="9.85546875" customWidth="1"/>
    <col min="9" max="10" width="10.5703125" customWidth="1"/>
    <col min="11" max="13" width="7.28515625" customWidth="1"/>
    <col min="14" max="16" width="10.5703125" customWidth="1"/>
    <col min="17" max="17" width="12.7109375" customWidth="1"/>
    <col min="18" max="18" width="13.5703125" bestFit="1" customWidth="1"/>
  </cols>
  <sheetData>
    <row r="1" spans="1:18" ht="25.5" customHeight="1" x14ac:dyDescent="0.2">
      <c r="D1" s="1" t="s">
        <v>0</v>
      </c>
      <c r="E1" s="2"/>
      <c r="F1" s="3"/>
      <c r="I1" s="4"/>
      <c r="J1" s="5" t="s">
        <v>97</v>
      </c>
      <c r="K1" s="6"/>
      <c r="L1" s="6"/>
      <c r="M1" s="6"/>
      <c r="N1" s="6"/>
      <c r="O1" s="7"/>
      <c r="Q1" s="8" t="s">
        <v>1</v>
      </c>
      <c r="R1" s="192">
        <v>46204</v>
      </c>
    </row>
    <row r="2" spans="1:18" s="9" customFormat="1" ht="21" customHeight="1" x14ac:dyDescent="0.2">
      <c r="D2" s="10" t="s">
        <v>57</v>
      </c>
      <c r="E2" s="11"/>
      <c r="F2" s="12"/>
      <c r="H2" s="13"/>
      <c r="I2" s="14"/>
      <c r="J2" s="15" t="s">
        <v>84</v>
      </c>
      <c r="K2" s="16"/>
      <c r="L2" s="16"/>
      <c r="M2" s="16"/>
      <c r="N2" s="16"/>
      <c r="O2" s="17"/>
      <c r="Q2" s="18" t="s">
        <v>2</v>
      </c>
      <c r="R2" s="193">
        <v>46204</v>
      </c>
    </row>
    <row r="3" spans="1:18" s="9" customFormat="1" ht="21" customHeight="1" x14ac:dyDescent="0.2">
      <c r="D3" s="10"/>
      <c r="E3" s="11"/>
      <c r="F3" s="12"/>
      <c r="H3" s="13"/>
      <c r="I3" s="23" t="s">
        <v>141</v>
      </c>
      <c r="J3" s="15"/>
      <c r="K3" s="24" t="s">
        <v>149</v>
      </c>
      <c r="L3" s="16"/>
      <c r="M3" s="16"/>
      <c r="N3" s="16"/>
      <c r="O3" s="17"/>
      <c r="Q3" s="18"/>
      <c r="R3" s="193"/>
    </row>
    <row r="4" spans="1:18" s="19" customFormat="1" ht="17.25" customHeight="1" x14ac:dyDescent="0.2">
      <c r="D4" s="20" t="s">
        <v>3</v>
      </c>
      <c r="E4" s="24" t="s">
        <v>102</v>
      </c>
      <c r="F4" s="22"/>
      <c r="I4" s="23" t="s">
        <v>4</v>
      </c>
      <c r="J4"/>
      <c r="K4" s="201" t="s">
        <v>99</v>
      </c>
      <c r="L4"/>
      <c r="Q4" s="8" t="s">
        <v>5</v>
      </c>
      <c r="R4" s="194">
        <v>7440</v>
      </c>
    </row>
    <row r="5" spans="1:18" s="19" customFormat="1" ht="17.25" customHeight="1" x14ac:dyDescent="0.2">
      <c r="D5" s="20" t="s">
        <v>6</v>
      </c>
      <c r="E5" s="416"/>
      <c r="F5" s="416"/>
      <c r="G5" s="416"/>
      <c r="H5" s="416"/>
      <c r="I5" s="24" t="s">
        <v>7</v>
      </c>
      <c r="J5"/>
      <c r="K5" s="417"/>
      <c r="L5" s="417"/>
      <c r="M5" s="417"/>
      <c r="N5" s="417"/>
      <c r="O5" s="417"/>
      <c r="P5" s="417"/>
      <c r="Q5" s="8" t="s">
        <v>8</v>
      </c>
      <c r="R5" s="407"/>
    </row>
    <row r="6" spans="1:18" s="25" customFormat="1" ht="17.25" customHeight="1" x14ac:dyDescent="0.25">
      <c r="D6" s="11" t="s">
        <v>65</v>
      </c>
      <c r="E6" s="24" t="s">
        <v>101</v>
      </c>
      <c r="F6"/>
      <c r="G6"/>
      <c r="H6" s="26"/>
      <c r="I6" s="27" t="s">
        <v>9</v>
      </c>
      <c r="J6"/>
      <c r="K6" s="24" t="s">
        <v>100</v>
      </c>
      <c r="L6"/>
      <c r="M6" s="28"/>
      <c r="N6" s="28"/>
      <c r="O6" s="29"/>
      <c r="P6" s="30"/>
      <c r="Q6" s="8" t="s">
        <v>8</v>
      </c>
      <c r="R6" s="200" t="s">
        <v>98</v>
      </c>
    </row>
    <row r="7" spans="1:18" s="33" customFormat="1" ht="37.5" x14ac:dyDescent="0.2">
      <c r="A7" s="31" t="s">
        <v>10</v>
      </c>
      <c r="B7" s="31" t="s">
        <v>11</v>
      </c>
      <c r="C7" s="31" t="s">
        <v>12</v>
      </c>
      <c r="D7" s="31" t="s">
        <v>13</v>
      </c>
      <c r="E7" s="31" t="s">
        <v>14</v>
      </c>
      <c r="F7" s="31" t="s">
        <v>15</v>
      </c>
      <c r="G7" s="31" t="s">
        <v>16</v>
      </c>
      <c r="H7" s="31" t="s">
        <v>56</v>
      </c>
      <c r="I7" s="85" t="s">
        <v>58</v>
      </c>
      <c r="J7" s="85" t="s">
        <v>59</v>
      </c>
      <c r="K7" s="32" t="s">
        <v>17</v>
      </c>
      <c r="L7" s="32"/>
      <c r="M7" s="32"/>
      <c r="N7" s="86" t="s">
        <v>60</v>
      </c>
      <c r="O7" s="85" t="s">
        <v>61</v>
      </c>
      <c r="P7" s="85" t="s">
        <v>62</v>
      </c>
      <c r="Q7" s="85" t="s">
        <v>63</v>
      </c>
      <c r="R7" s="87" t="s">
        <v>64</v>
      </c>
    </row>
    <row r="8" spans="1:18" x14ac:dyDescent="0.2">
      <c r="A8" s="34"/>
      <c r="B8" s="34"/>
      <c r="C8" s="34"/>
      <c r="D8" s="35" t="s">
        <v>18</v>
      </c>
      <c r="E8" s="36"/>
      <c r="F8" s="36" t="s">
        <v>18</v>
      </c>
      <c r="G8" s="36" t="s">
        <v>18</v>
      </c>
      <c r="H8" s="170" t="str">
        <f>"4 x 10 / "&amp;ROUND($L$10,2)</f>
        <v>4 x 10 / 20,83</v>
      </c>
      <c r="I8" s="37" t="s">
        <v>19</v>
      </c>
      <c r="J8" s="37" t="s">
        <v>20</v>
      </c>
      <c r="K8" s="31" t="s">
        <v>21</v>
      </c>
      <c r="L8" s="31" t="s">
        <v>22</v>
      </c>
      <c r="M8" s="31" t="s">
        <v>23</v>
      </c>
      <c r="N8" s="170" t="str">
        <f>"8 x 10 / "&amp;ROUND($L$10,2)</f>
        <v>8 x 10 / 20,83</v>
      </c>
      <c r="O8" s="37" t="s">
        <v>24</v>
      </c>
      <c r="P8" s="37" t="s">
        <v>25</v>
      </c>
      <c r="Q8" s="170" t="str">
        <f>"(4/14) x (10/"&amp;ROUND($L$10,2)&amp;")"</f>
        <v>(4/14) x (10/20,83)</v>
      </c>
      <c r="R8" s="37" t="s">
        <v>25</v>
      </c>
    </row>
    <row r="9" spans="1:18" s="40" customFormat="1" ht="12.75" customHeight="1" x14ac:dyDescent="0.2">
      <c r="A9" s="38"/>
      <c r="B9" s="38"/>
      <c r="C9" s="38"/>
      <c r="D9" s="39" t="s">
        <v>26</v>
      </c>
      <c r="E9" s="39" t="s">
        <v>27</v>
      </c>
      <c r="F9" s="39" t="s">
        <v>28</v>
      </c>
      <c r="G9" s="39" t="s">
        <v>29</v>
      </c>
      <c r="H9" s="39" t="s">
        <v>30</v>
      </c>
      <c r="I9" s="39" t="s">
        <v>31</v>
      </c>
      <c r="J9" s="39" t="s">
        <v>32</v>
      </c>
      <c r="K9" s="39" t="s">
        <v>33</v>
      </c>
      <c r="L9" s="39" t="s">
        <v>34</v>
      </c>
      <c r="M9" s="39" t="s">
        <v>35</v>
      </c>
      <c r="N9" s="39" t="s">
        <v>36</v>
      </c>
      <c r="O9" s="39" t="s">
        <v>37</v>
      </c>
      <c r="P9" s="39" t="s">
        <v>38</v>
      </c>
      <c r="Q9" s="39" t="s">
        <v>39</v>
      </c>
      <c r="R9" s="39" t="s">
        <v>40</v>
      </c>
    </row>
    <row r="10" spans="1:18" ht="17.25" customHeight="1" x14ac:dyDescent="0.2">
      <c r="A10" s="34"/>
      <c r="B10" s="34"/>
      <c r="C10" s="34"/>
      <c r="D10" s="143" t="s">
        <v>26</v>
      </c>
      <c r="E10" s="196" t="s">
        <v>87</v>
      </c>
      <c r="F10" s="184" t="s">
        <v>88</v>
      </c>
      <c r="G10" s="185">
        <v>343.66</v>
      </c>
      <c r="H10" s="155">
        <f>G10*L10/$L$10</f>
        <v>343.66</v>
      </c>
      <c r="I10" s="156" t="e">
        <f>$R$10/P10</f>
        <v>#DIV/0!</v>
      </c>
      <c r="J10" s="157" t="e">
        <f>G10*I10</f>
        <v>#DIV/0!</v>
      </c>
      <c r="K10" s="188">
        <v>5</v>
      </c>
      <c r="L10" s="388">
        <f t="shared" ref="L10:L17" si="0">M10/$P$20</f>
        <v>20.833333333333332</v>
      </c>
      <c r="M10" s="401">
        <v>250</v>
      </c>
      <c r="N10" s="156" t="e">
        <f>J10*L10/$L$10</f>
        <v>#DIV/0!</v>
      </c>
      <c r="O10" s="158" t="e">
        <f>J10*L10</f>
        <v>#DIV/0!</v>
      </c>
      <c r="P10" s="408"/>
      <c r="Q10" s="156" t="e">
        <f>G10/P10*L10/$L$10</f>
        <v>#DIV/0!</v>
      </c>
      <c r="R10" s="430"/>
    </row>
    <row r="11" spans="1:18" ht="17.25" customHeight="1" x14ac:dyDescent="0.2">
      <c r="A11" s="34"/>
      <c r="B11" s="34"/>
      <c r="C11" s="34"/>
      <c r="D11" s="144" t="s">
        <v>71</v>
      </c>
      <c r="E11" s="196" t="s">
        <v>89</v>
      </c>
      <c r="F11" s="186" t="s">
        <v>90</v>
      </c>
      <c r="G11" s="187">
        <v>27.25</v>
      </c>
      <c r="H11" s="155">
        <f>G11*L11/$L$10</f>
        <v>27.249999999999996</v>
      </c>
      <c r="I11" s="156" t="e">
        <f>$R$10/P11</f>
        <v>#DIV/0!</v>
      </c>
      <c r="J11" s="157" t="e">
        <f t="shared" ref="J11:J17" si="1">G11*I11</f>
        <v>#DIV/0!</v>
      </c>
      <c r="K11" s="188">
        <v>5</v>
      </c>
      <c r="L11" s="388">
        <f t="shared" si="0"/>
        <v>20.833333333333332</v>
      </c>
      <c r="M11" s="401">
        <v>250</v>
      </c>
      <c r="N11" s="156" t="e">
        <f>J11*L11/$L$10</f>
        <v>#DIV/0!</v>
      </c>
      <c r="O11" s="158" t="e">
        <f t="shared" ref="O11:O17" si="2">J11*L11</f>
        <v>#DIV/0!</v>
      </c>
      <c r="P11" s="409"/>
      <c r="Q11" s="156" t="e">
        <f t="shared" ref="Q11:Q17" si="3">G11/P11*L11/$L$10</f>
        <v>#DIV/0!</v>
      </c>
      <c r="R11" s="431"/>
    </row>
    <row r="12" spans="1:18" ht="17.25" customHeight="1" x14ac:dyDescent="0.2">
      <c r="A12" s="34"/>
      <c r="B12" s="34"/>
      <c r="C12" s="34"/>
      <c r="D12" s="144" t="s">
        <v>72</v>
      </c>
      <c r="E12" s="196" t="s">
        <v>132</v>
      </c>
      <c r="F12" s="186" t="s">
        <v>92</v>
      </c>
      <c r="G12" s="187">
        <v>29.27</v>
      </c>
      <c r="H12" s="155">
        <f>G12*L12/$L$10</f>
        <v>29.27</v>
      </c>
      <c r="I12" s="156" t="e">
        <f>$R$10/P12</f>
        <v>#DIV/0!</v>
      </c>
      <c r="J12" s="157" t="e">
        <f t="shared" ref="J12" si="4">G12*I12</f>
        <v>#DIV/0!</v>
      </c>
      <c r="K12" s="188">
        <v>5</v>
      </c>
      <c r="L12" s="388">
        <f t="shared" ref="L12" si="5">M12/$P$20</f>
        <v>20.833333333333332</v>
      </c>
      <c r="M12" s="401">
        <v>250</v>
      </c>
      <c r="N12" s="156" t="e">
        <f>J12*L12/$L$10</f>
        <v>#DIV/0!</v>
      </c>
      <c r="O12" s="158" t="e">
        <f t="shared" ref="O12" si="6">J12*L12</f>
        <v>#DIV/0!</v>
      </c>
      <c r="P12" s="409"/>
      <c r="Q12" s="156" t="e">
        <f t="shared" si="3"/>
        <v>#DIV/0!</v>
      </c>
      <c r="R12" s="431"/>
    </row>
    <row r="13" spans="1:18" ht="17.25" customHeight="1" x14ac:dyDescent="0.2">
      <c r="A13" s="34"/>
      <c r="B13" s="34"/>
      <c r="C13" s="34"/>
      <c r="D13" s="144" t="s">
        <v>75</v>
      </c>
      <c r="E13" s="196" t="s">
        <v>91</v>
      </c>
      <c r="F13" s="186" t="s">
        <v>92</v>
      </c>
      <c r="G13" s="187">
        <v>356.95</v>
      </c>
      <c r="H13" s="155">
        <f t="shared" ref="H13:H17" si="7">G13*L13/$L$10</f>
        <v>356.95</v>
      </c>
      <c r="I13" s="156" t="e">
        <f t="shared" ref="I13:I17" si="8">$R$10/P13</f>
        <v>#DIV/0!</v>
      </c>
      <c r="J13" s="157" t="e">
        <f t="shared" si="1"/>
        <v>#DIV/0!</v>
      </c>
      <c r="K13" s="188">
        <v>5</v>
      </c>
      <c r="L13" s="388">
        <f t="shared" si="0"/>
        <v>20.833333333333332</v>
      </c>
      <c r="M13" s="401">
        <v>250</v>
      </c>
      <c r="N13" s="156" t="e">
        <f t="shared" ref="N13:N17" si="9">J13*L13/$L$10</f>
        <v>#DIV/0!</v>
      </c>
      <c r="O13" s="158" t="e">
        <f t="shared" si="2"/>
        <v>#DIV/0!</v>
      </c>
      <c r="P13" s="409"/>
      <c r="Q13" s="156" t="e">
        <f t="shared" si="3"/>
        <v>#DIV/0!</v>
      </c>
      <c r="R13" s="431"/>
    </row>
    <row r="14" spans="1:18" ht="17.25" customHeight="1" x14ac:dyDescent="0.2">
      <c r="A14" s="34"/>
      <c r="B14" s="34"/>
      <c r="C14" s="34"/>
      <c r="D14" s="144" t="s">
        <v>76</v>
      </c>
      <c r="E14" s="196" t="s">
        <v>93</v>
      </c>
      <c r="F14" s="186" t="s">
        <v>92</v>
      </c>
      <c r="G14" s="187">
        <v>17.850000000000001</v>
      </c>
      <c r="H14" s="155">
        <f t="shared" si="7"/>
        <v>7.4256000000000002</v>
      </c>
      <c r="I14" s="156" t="e">
        <f t="shared" si="8"/>
        <v>#DIV/0!</v>
      </c>
      <c r="J14" s="157" t="e">
        <f t="shared" si="1"/>
        <v>#DIV/0!</v>
      </c>
      <c r="K14" s="188">
        <v>2</v>
      </c>
      <c r="L14" s="388">
        <f t="shared" si="0"/>
        <v>8.6666666666666661</v>
      </c>
      <c r="M14" s="402">
        <v>104</v>
      </c>
      <c r="N14" s="156" t="e">
        <f t="shared" si="9"/>
        <v>#DIV/0!</v>
      </c>
      <c r="O14" s="158" t="e">
        <f t="shared" si="2"/>
        <v>#DIV/0!</v>
      </c>
      <c r="P14" s="409"/>
      <c r="Q14" s="156" t="e">
        <f t="shared" si="3"/>
        <v>#DIV/0!</v>
      </c>
      <c r="R14" s="431"/>
    </row>
    <row r="15" spans="1:18" ht="17.25" customHeight="1" x14ac:dyDescent="0.2">
      <c r="A15" s="34"/>
      <c r="B15" s="34"/>
      <c r="C15" s="34"/>
      <c r="D15" s="144" t="s">
        <v>124</v>
      </c>
      <c r="E15" s="197" t="s">
        <v>94</v>
      </c>
      <c r="F15" s="186" t="s">
        <v>92</v>
      </c>
      <c r="G15" s="187">
        <v>44.03</v>
      </c>
      <c r="H15" s="155">
        <f t="shared" si="7"/>
        <v>9.1582399999999993</v>
      </c>
      <c r="I15" s="156" t="e">
        <f t="shared" si="8"/>
        <v>#DIV/0!</v>
      </c>
      <c r="J15" s="157" t="e">
        <f t="shared" si="1"/>
        <v>#DIV/0!</v>
      </c>
      <c r="K15" s="189">
        <v>1</v>
      </c>
      <c r="L15" s="389">
        <f t="shared" si="0"/>
        <v>4.333333333333333</v>
      </c>
      <c r="M15" s="402">
        <v>52</v>
      </c>
      <c r="N15" s="156" t="e">
        <f t="shared" si="9"/>
        <v>#DIV/0!</v>
      </c>
      <c r="O15" s="158" t="e">
        <f t="shared" si="2"/>
        <v>#DIV/0!</v>
      </c>
      <c r="P15" s="409"/>
      <c r="Q15" s="156" t="e">
        <f t="shared" si="3"/>
        <v>#DIV/0!</v>
      </c>
      <c r="R15" s="431"/>
    </row>
    <row r="16" spans="1:18" ht="27.75" customHeight="1" x14ac:dyDescent="0.2">
      <c r="A16" s="34"/>
      <c r="B16" s="34"/>
      <c r="C16" s="34"/>
      <c r="D16" s="145" t="s">
        <v>27</v>
      </c>
      <c r="E16" s="146" t="s">
        <v>74</v>
      </c>
      <c r="F16" s="147" t="s">
        <v>73</v>
      </c>
      <c r="G16" s="148">
        <v>2.84</v>
      </c>
      <c r="H16" s="148">
        <f t="shared" si="7"/>
        <v>0.59071999999999991</v>
      </c>
      <c r="I16" s="149" t="e">
        <f t="shared" si="8"/>
        <v>#DIV/0!</v>
      </c>
      <c r="J16" s="150" t="e">
        <f>G16*I16</f>
        <v>#DIV/0!</v>
      </c>
      <c r="K16" s="151">
        <v>1</v>
      </c>
      <c r="L16" s="151">
        <f t="shared" si="0"/>
        <v>4.333333333333333</v>
      </c>
      <c r="M16" s="403">
        <v>52</v>
      </c>
      <c r="N16" s="152" t="e">
        <f t="shared" si="9"/>
        <v>#DIV/0!</v>
      </c>
      <c r="O16" s="152" t="e">
        <f t="shared" si="2"/>
        <v>#DIV/0!</v>
      </c>
      <c r="P16" s="409"/>
      <c r="Q16" s="152" t="e">
        <f t="shared" si="3"/>
        <v>#DIV/0!</v>
      </c>
      <c r="R16" s="431"/>
    </row>
    <row r="17" spans="1:18" ht="25.15" customHeight="1" x14ac:dyDescent="0.2">
      <c r="A17" s="34"/>
      <c r="B17" s="34"/>
      <c r="C17" s="34"/>
      <c r="D17" s="145" t="s">
        <v>77</v>
      </c>
      <c r="E17" s="146" t="s">
        <v>78</v>
      </c>
      <c r="F17" s="147" t="s">
        <v>73</v>
      </c>
      <c r="G17" s="148">
        <v>8.73</v>
      </c>
      <c r="H17" s="148">
        <f t="shared" si="7"/>
        <v>1.8158400000000001</v>
      </c>
      <c r="I17" s="149" t="e">
        <f t="shared" si="8"/>
        <v>#DIV/0!</v>
      </c>
      <c r="J17" s="150" t="e">
        <f t="shared" si="1"/>
        <v>#DIV/0!</v>
      </c>
      <c r="K17" s="151">
        <v>1</v>
      </c>
      <c r="L17" s="151">
        <f t="shared" si="0"/>
        <v>4.333333333333333</v>
      </c>
      <c r="M17" s="403">
        <v>52</v>
      </c>
      <c r="N17" s="152" t="e">
        <f t="shared" si="9"/>
        <v>#DIV/0!</v>
      </c>
      <c r="O17" s="152" t="e">
        <f t="shared" si="2"/>
        <v>#DIV/0!</v>
      </c>
      <c r="P17" s="409"/>
      <c r="Q17" s="152" t="e">
        <f t="shared" si="3"/>
        <v>#DIV/0!</v>
      </c>
      <c r="R17" s="432"/>
    </row>
    <row r="18" spans="1:18" ht="17.25" customHeight="1" thickBot="1" x14ac:dyDescent="0.25">
      <c r="D18" s="94"/>
      <c r="E18" s="95" t="s">
        <v>41</v>
      </c>
      <c r="F18" s="96"/>
      <c r="G18" s="97">
        <f>SUM(G10:G17)</f>
        <v>830.58</v>
      </c>
      <c r="H18" s="98">
        <f>SUM(H10:H17)</f>
        <v>776.12040000000002</v>
      </c>
      <c r="I18" s="96"/>
      <c r="J18" s="99"/>
      <c r="K18" s="418" t="s">
        <v>42</v>
      </c>
      <c r="L18" s="419"/>
      <c r="M18" s="420"/>
      <c r="N18" s="165" t="e">
        <f>SUM(N10:N17)</f>
        <v>#DIV/0!</v>
      </c>
      <c r="O18" s="166" t="e">
        <f>SUM(O10:O17)</f>
        <v>#DIV/0!</v>
      </c>
      <c r="P18" s="41"/>
      <c r="Q18" s="90" t="e">
        <f>SUM(Q10:Q17)</f>
        <v>#DIV/0!</v>
      </c>
      <c r="R18" s="43"/>
    </row>
    <row r="19" spans="1:18" ht="17.25" customHeight="1" x14ac:dyDescent="0.2">
      <c r="D19" s="44" t="s">
        <v>43</v>
      </c>
      <c r="E19" s="45"/>
      <c r="F19" s="45"/>
      <c r="G19" s="46"/>
      <c r="H19" s="41"/>
      <c r="I19" s="47"/>
      <c r="J19" s="93"/>
      <c r="K19" s="424" t="s">
        <v>44</v>
      </c>
      <c r="L19" s="425"/>
      <c r="M19" s="426"/>
      <c r="N19" s="165" t="e">
        <f>N18*19%</f>
        <v>#DIV/0!</v>
      </c>
      <c r="O19" s="166" t="e">
        <f>O18*19%</f>
        <v>#DIV/0!</v>
      </c>
      <c r="P19" s="42" t="s">
        <v>45</v>
      </c>
      <c r="Q19" s="191" t="e">
        <f>O18*P20</f>
        <v>#DIV/0!</v>
      </c>
      <c r="R19" s="181" t="s">
        <v>85</v>
      </c>
    </row>
    <row r="20" spans="1:18" ht="17.25" customHeight="1" thickBot="1" x14ac:dyDescent="0.25">
      <c r="D20" s="48" t="s">
        <v>46</v>
      </c>
      <c r="E20" s="49"/>
      <c r="F20" s="49"/>
      <c r="G20" s="50"/>
      <c r="H20" s="51"/>
      <c r="I20" s="52"/>
      <c r="J20" s="53"/>
      <c r="K20" s="427" t="s">
        <v>47</v>
      </c>
      <c r="L20" s="428"/>
      <c r="M20" s="429"/>
      <c r="N20" s="167" t="e">
        <f>N18+N19</f>
        <v>#DIV/0!</v>
      </c>
      <c r="O20" s="168" t="e">
        <f>O18+O19</f>
        <v>#DIV/0!</v>
      </c>
      <c r="P20" s="182">
        <v>12</v>
      </c>
      <c r="Q20" s="169" t="e">
        <f>O20*P20</f>
        <v>#DIV/0!</v>
      </c>
      <c r="R20" s="54" t="s">
        <v>48</v>
      </c>
    </row>
    <row r="21" spans="1:18" ht="17.25" customHeight="1" x14ac:dyDescent="0.2">
      <c r="D21" s="100"/>
      <c r="E21" s="45"/>
      <c r="F21" s="45"/>
      <c r="G21" s="46"/>
      <c r="H21" s="41"/>
      <c r="I21" s="47"/>
      <c r="J21" s="101"/>
      <c r="K21" s="21"/>
      <c r="L21" s="21"/>
      <c r="M21" s="21"/>
      <c r="N21" s="90"/>
      <c r="O21" s="91"/>
      <c r="P21" s="102"/>
      <c r="Q21" s="103"/>
      <c r="R21" s="55"/>
    </row>
    <row r="22" spans="1:18" ht="17.25" customHeight="1" thickBot="1" x14ac:dyDescent="0.25">
      <c r="D22" s="100"/>
      <c r="E22" s="45"/>
      <c r="F22" s="45"/>
      <c r="G22" s="46"/>
      <c r="H22" s="41"/>
      <c r="I22" s="47"/>
      <c r="J22" s="101"/>
      <c r="K22" s="21"/>
      <c r="L22" s="21"/>
      <c r="M22" s="21"/>
      <c r="N22" s="90"/>
      <c r="O22" s="91"/>
      <c r="P22" s="102"/>
      <c r="Q22" s="103"/>
      <c r="R22" s="55"/>
    </row>
    <row r="23" spans="1:18" ht="29.25" x14ac:dyDescent="0.2">
      <c r="D23" s="104" t="s">
        <v>13</v>
      </c>
      <c r="E23" s="105" t="s">
        <v>14</v>
      </c>
      <c r="F23" s="105" t="s">
        <v>15</v>
      </c>
      <c r="G23" s="105" t="s">
        <v>16</v>
      </c>
      <c r="H23" s="105"/>
      <c r="I23" s="106"/>
      <c r="J23" s="106"/>
      <c r="K23" s="107" t="s">
        <v>17</v>
      </c>
      <c r="L23" s="107"/>
      <c r="M23" s="107"/>
      <c r="N23" s="108" t="s">
        <v>66</v>
      </c>
      <c r="O23" s="106" t="s">
        <v>67</v>
      </c>
      <c r="P23" s="106"/>
      <c r="Q23" s="106" t="s">
        <v>68</v>
      </c>
      <c r="R23" s="109" t="s">
        <v>69</v>
      </c>
    </row>
    <row r="24" spans="1:18" ht="17.25" customHeight="1" x14ac:dyDescent="0.2">
      <c r="D24" s="110" t="s">
        <v>26</v>
      </c>
      <c r="E24" s="111" t="s">
        <v>27</v>
      </c>
      <c r="F24" s="111" t="s">
        <v>28</v>
      </c>
      <c r="G24" s="111" t="s">
        <v>29</v>
      </c>
      <c r="H24" s="111" t="s">
        <v>30</v>
      </c>
      <c r="I24" s="111" t="s">
        <v>31</v>
      </c>
      <c r="J24" s="111" t="s">
        <v>32</v>
      </c>
      <c r="K24" s="111" t="s">
        <v>33</v>
      </c>
      <c r="L24" s="111" t="s">
        <v>34</v>
      </c>
      <c r="M24" s="111" t="s">
        <v>35</v>
      </c>
      <c r="N24" s="111" t="s">
        <v>36</v>
      </c>
      <c r="O24" s="111" t="s">
        <v>37</v>
      </c>
      <c r="P24" s="111"/>
      <c r="Q24" s="111" t="s">
        <v>39</v>
      </c>
      <c r="R24" s="112" t="s">
        <v>25</v>
      </c>
    </row>
    <row r="25" spans="1:18" ht="17.25" customHeight="1" x14ac:dyDescent="0.2">
      <c r="D25" s="113" t="s">
        <v>28</v>
      </c>
      <c r="E25" s="421" t="s">
        <v>70</v>
      </c>
      <c r="F25" s="422"/>
      <c r="G25" s="423"/>
      <c r="H25" s="198"/>
      <c r="I25" s="114"/>
      <c r="J25" s="115"/>
      <c r="K25" s="190">
        <v>5</v>
      </c>
      <c r="L25" s="388">
        <f>M25/$P$28</f>
        <v>20.833333333333332</v>
      </c>
      <c r="M25" s="402">
        <v>250</v>
      </c>
      <c r="N25" s="159">
        <f>Q25*R25</f>
        <v>0</v>
      </c>
      <c r="O25" s="159">
        <f>N25*L25</f>
        <v>0</v>
      </c>
      <c r="P25" s="116"/>
      <c r="Q25" s="195">
        <v>0.2</v>
      </c>
      <c r="R25" s="117"/>
    </row>
    <row r="26" spans="1:18" ht="17.25" customHeight="1" thickBot="1" x14ac:dyDescent="0.25">
      <c r="D26" s="118"/>
      <c r="E26" s="56"/>
      <c r="F26" s="56"/>
      <c r="G26" s="56"/>
      <c r="H26" s="56"/>
      <c r="I26" s="119"/>
      <c r="J26" s="119"/>
      <c r="K26" s="120" t="s">
        <v>42</v>
      </c>
      <c r="L26" s="121"/>
      <c r="M26" s="121"/>
      <c r="N26" s="160">
        <f>SUM(N25)</f>
        <v>0</v>
      </c>
      <c r="O26" s="160">
        <f>SUM(O25)</f>
        <v>0</v>
      </c>
      <c r="P26" s="122"/>
      <c r="Q26" s="123">
        <f>SUM(Q25)</f>
        <v>0.2</v>
      </c>
      <c r="R26" s="124"/>
    </row>
    <row r="27" spans="1:18" ht="17.25" customHeight="1" x14ac:dyDescent="0.2">
      <c r="D27" s="125"/>
      <c r="E27" s="56"/>
      <c r="F27" s="56"/>
      <c r="G27" s="56"/>
      <c r="H27" s="56"/>
      <c r="I27" s="126"/>
      <c r="J27" s="127"/>
      <c r="K27" s="128"/>
      <c r="L27" s="129" t="s">
        <v>44</v>
      </c>
      <c r="M27" s="121"/>
      <c r="N27" s="161">
        <f>N26*19%</f>
        <v>0</v>
      </c>
      <c r="O27" s="161">
        <f>O26*19%</f>
        <v>0</v>
      </c>
      <c r="P27" s="130" t="s">
        <v>45</v>
      </c>
      <c r="Q27" s="131">
        <f>O26*P28</f>
        <v>0</v>
      </c>
      <c r="R27" s="132" t="s">
        <v>85</v>
      </c>
    </row>
    <row r="28" spans="1:18" ht="17.25" customHeight="1" thickBot="1" x14ac:dyDescent="0.25">
      <c r="D28" s="133"/>
      <c r="E28" s="71"/>
      <c r="F28" s="71"/>
      <c r="G28" s="71"/>
      <c r="H28" s="71"/>
      <c r="I28" s="134"/>
      <c r="J28" s="135"/>
      <c r="K28" s="136"/>
      <c r="L28" s="137" t="s">
        <v>47</v>
      </c>
      <c r="M28" s="138"/>
      <c r="N28" s="162">
        <f>N26+N27</f>
        <v>0</v>
      </c>
      <c r="O28" s="162">
        <f>O26+O27</f>
        <v>0</v>
      </c>
      <c r="P28" s="183">
        <f>P20</f>
        <v>12</v>
      </c>
      <c r="Q28" s="169">
        <f>O28*P28</f>
        <v>0</v>
      </c>
      <c r="R28" s="139" t="s">
        <v>48</v>
      </c>
    </row>
    <row r="29" spans="1:18" ht="17.25" customHeight="1" x14ac:dyDescent="0.25">
      <c r="D29" s="89"/>
      <c r="F29" s="3"/>
      <c r="G29" s="58"/>
      <c r="H29" s="59"/>
      <c r="I29" s="140"/>
      <c r="J29" s="61"/>
      <c r="K29" s="62"/>
      <c r="M29" s="141"/>
      <c r="N29" s="141"/>
      <c r="O29" s="64"/>
      <c r="P29" s="55"/>
      <c r="Q29" s="142"/>
      <c r="R29" s="55"/>
    </row>
    <row r="30" spans="1:18" ht="21" customHeight="1" x14ac:dyDescent="0.25">
      <c r="D30" s="89" t="s">
        <v>49</v>
      </c>
      <c r="F30" s="3"/>
      <c r="G30" s="58"/>
      <c r="H30" s="59"/>
      <c r="I30" s="60"/>
      <c r="J30" s="61"/>
      <c r="K30" s="62"/>
      <c r="M30" s="63"/>
      <c r="N30" s="63"/>
      <c r="O30" s="64"/>
      <c r="P30" s="42" t="s">
        <v>50</v>
      </c>
      <c r="Q30" s="163" t="e">
        <f>Q20+Q28</f>
        <v>#DIV/0!</v>
      </c>
      <c r="R30" s="55" t="s">
        <v>48</v>
      </c>
    </row>
    <row r="31" spans="1:18" ht="21" customHeight="1" x14ac:dyDescent="0.25">
      <c r="D31" s="88" t="s">
        <v>55</v>
      </c>
      <c r="F31" s="3"/>
      <c r="G31" s="58"/>
      <c r="H31" s="59"/>
      <c r="I31" s="60"/>
      <c r="J31" s="61"/>
      <c r="K31" s="62"/>
      <c r="M31" s="63"/>
      <c r="N31" s="63"/>
      <c r="O31" s="64"/>
      <c r="P31" s="199" t="s">
        <v>96</v>
      </c>
      <c r="Q31" s="163" t="e">
        <f>Q30*2</f>
        <v>#DIV/0!</v>
      </c>
      <c r="R31" s="65" t="s">
        <v>51</v>
      </c>
    </row>
    <row r="32" spans="1:18" ht="17.25" customHeight="1" x14ac:dyDescent="0.25">
      <c r="D32" s="20"/>
      <c r="E32" s="66"/>
      <c r="F32" s="66"/>
      <c r="G32" s="67"/>
      <c r="H32" s="68"/>
      <c r="I32" s="68"/>
      <c r="J32" s="69"/>
      <c r="K32" s="62"/>
      <c r="M32" s="63"/>
      <c r="N32" s="63"/>
      <c r="O32" s="64"/>
      <c r="P32" s="30"/>
      <c r="Q32" s="164" t="e">
        <f>Q30/119*100</f>
        <v>#DIV/0!</v>
      </c>
      <c r="R32" s="92" t="s">
        <v>85</v>
      </c>
    </row>
    <row r="33" spans="4:18" ht="17.25" customHeight="1" x14ac:dyDescent="0.25">
      <c r="D33" s="57"/>
      <c r="E33" s="66"/>
      <c r="F33" s="66"/>
      <c r="G33" s="67"/>
      <c r="H33" s="68"/>
      <c r="I33" s="68"/>
      <c r="J33" s="69"/>
      <c r="K33" s="62"/>
      <c r="M33" s="63"/>
      <c r="N33" s="63"/>
      <c r="O33" s="64"/>
      <c r="P33" s="30"/>
      <c r="Q33" s="164" t="e">
        <f>Q32*2</f>
        <v>#DIV/0!</v>
      </c>
      <c r="R33" s="92" t="s">
        <v>85</v>
      </c>
    </row>
    <row r="34" spans="4:18" ht="43.5" customHeight="1" x14ac:dyDescent="0.2">
      <c r="D34" s="414" t="s">
        <v>95</v>
      </c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  <c r="R34" s="414"/>
    </row>
    <row r="35" spans="4:18" ht="17.25" customHeight="1" x14ac:dyDescent="0.2">
      <c r="D35" s="415" t="s">
        <v>86</v>
      </c>
      <c r="E35" s="415"/>
      <c r="F35" s="415"/>
      <c r="G35" s="415"/>
      <c r="H35" s="415"/>
      <c r="I35" s="415"/>
      <c r="J35" s="415"/>
      <c r="K35" s="415"/>
      <c r="L35" s="415"/>
      <c r="M35" s="415"/>
      <c r="N35" s="415"/>
      <c r="O35" s="415"/>
      <c r="P35" s="415"/>
      <c r="Q35" s="415"/>
      <c r="R35" s="415"/>
    </row>
    <row r="36" spans="4:18" ht="10.5" customHeight="1" x14ac:dyDescent="0.25">
      <c r="D36" s="153"/>
      <c r="E36" s="66"/>
      <c r="F36" s="66"/>
      <c r="G36" s="154"/>
      <c r="H36" s="68"/>
      <c r="I36" s="68"/>
      <c r="J36" s="69"/>
      <c r="K36" s="62"/>
      <c r="M36" s="141"/>
      <c r="N36" s="63"/>
      <c r="O36" s="64"/>
      <c r="P36" s="30"/>
      <c r="Q36" s="29"/>
      <c r="R36" s="55"/>
    </row>
    <row r="37" spans="4:18" ht="10.5" customHeight="1" x14ac:dyDescent="0.25">
      <c r="D37" s="153"/>
      <c r="E37" s="66"/>
      <c r="F37" s="66"/>
      <c r="G37" s="154"/>
      <c r="H37" s="68"/>
      <c r="I37" s="68"/>
      <c r="J37" s="69"/>
      <c r="K37" s="62"/>
      <c r="M37" s="141"/>
      <c r="N37" s="63"/>
      <c r="O37" s="64"/>
      <c r="P37" s="30"/>
      <c r="Q37" s="29"/>
      <c r="R37" s="55"/>
    </row>
    <row r="38" spans="4:18" ht="10.5" customHeight="1" x14ac:dyDescent="0.25">
      <c r="D38" s="153"/>
      <c r="E38" s="66"/>
      <c r="F38" s="66"/>
      <c r="G38" s="154"/>
      <c r="H38" s="68"/>
      <c r="I38" s="68"/>
      <c r="J38" s="69"/>
      <c r="K38" s="62"/>
      <c r="M38" s="141"/>
      <c r="N38" s="63"/>
      <c r="O38" s="64"/>
      <c r="P38" s="30"/>
      <c r="Q38" s="29"/>
      <c r="R38" s="55"/>
    </row>
    <row r="39" spans="4:18" ht="10.5" hidden="1" customHeight="1" x14ac:dyDescent="0.25">
      <c r="D39" s="153"/>
      <c r="E39" s="66"/>
      <c r="F39" s="66"/>
      <c r="G39" s="154"/>
      <c r="H39" s="68"/>
      <c r="I39" s="68"/>
      <c r="J39" s="69"/>
      <c r="K39" s="62"/>
      <c r="M39" s="141"/>
      <c r="N39" s="63"/>
      <c r="O39" s="64"/>
      <c r="P39" s="30"/>
      <c r="Q39" s="29"/>
      <c r="R39" s="55"/>
    </row>
    <row r="40" spans="4:18" ht="10.5" hidden="1" customHeight="1" x14ac:dyDescent="0.25">
      <c r="D40" s="153"/>
      <c r="E40" s="66"/>
      <c r="F40" s="66"/>
      <c r="G40" s="154"/>
      <c r="H40" s="68"/>
      <c r="I40" s="68"/>
      <c r="J40" s="69"/>
      <c r="K40" s="62"/>
      <c r="M40" s="141"/>
      <c r="N40" s="63"/>
      <c r="O40" s="64"/>
      <c r="P40" s="30"/>
      <c r="Q40" s="29"/>
      <c r="R40" s="55"/>
    </row>
    <row r="41" spans="4:18" ht="20.25" hidden="1" customHeight="1" thickBot="1" x14ac:dyDescent="0.3">
      <c r="D41" s="70" t="s">
        <v>52</v>
      </c>
      <c r="E41" s="71"/>
      <c r="F41" s="71"/>
      <c r="G41" s="72"/>
      <c r="H41" s="73"/>
      <c r="I41" s="74" t="s">
        <v>53</v>
      </c>
      <c r="J41" s="75"/>
      <c r="K41" s="71"/>
      <c r="L41" s="76" t="s">
        <v>54</v>
      </c>
      <c r="M41" s="77"/>
      <c r="N41" s="77"/>
      <c r="O41" s="78"/>
      <c r="P41" s="72"/>
      <c r="Q41" s="72"/>
      <c r="R41" s="72"/>
    </row>
    <row r="42" spans="4:18" hidden="1" x14ac:dyDescent="0.2">
      <c r="D42" s="79"/>
      <c r="E42" s="56"/>
      <c r="F42" s="56"/>
      <c r="G42" s="80"/>
      <c r="H42" s="80"/>
      <c r="I42" s="81"/>
      <c r="J42" s="82"/>
      <c r="K42" s="83"/>
      <c r="L42" s="83"/>
      <c r="M42" s="83"/>
      <c r="N42" s="83"/>
      <c r="O42" s="84"/>
      <c r="P42" s="80"/>
      <c r="Q42" s="80"/>
      <c r="R42" s="80"/>
    </row>
  </sheetData>
  <sheetProtection algorithmName="SHA-512" hashValue="cLYPLK8yhMUSdaViCvjaWVpJaxDbP/BAMjNNPK3qcYZXvRFL8+y1AoG2rBcVfXwHfEzqBDQHvVYDsbBbzkqHvw==" saltValue="rEdKgiDHSyT7gi6aFdwzRA==" spinCount="100000" sheet="1" selectLockedCells="1"/>
  <mergeCells count="9">
    <mergeCell ref="D34:R34"/>
    <mergeCell ref="D35:R35"/>
    <mergeCell ref="E5:H5"/>
    <mergeCell ref="K5:P5"/>
    <mergeCell ref="K18:M18"/>
    <mergeCell ref="E25:G25"/>
    <mergeCell ref="K19:M19"/>
    <mergeCell ref="K20:M20"/>
    <mergeCell ref="R10:R17"/>
  </mergeCells>
  <phoneticPr fontId="0" type="noConversion"/>
  <printOptions horizontalCentered="1" gridLinesSet="0"/>
  <pageMargins left="0" right="0" top="0.78740157480314965" bottom="0.43307086614173229" header="0.51181102362204722" footer="0.19685039370078741"/>
  <pageSetup paperSize="9" orientation="landscape" horizontalDpi="300" verticalDpi="300" r:id="rId1"/>
  <headerFooter alignWithMargins="0">
    <oddFooter>&amp;CSeite &amp;P von &amp;N</odd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F0242-7E94-46DD-A02A-FDBDB9549283}">
  <dimension ref="A1:R57"/>
  <sheetViews>
    <sheetView showGridLines="0" topLeftCell="D5" zoomScale="94" zoomScaleNormal="100" zoomScaleSheetLayoutView="100" workbookViewId="0">
      <selection activeCell="P33" sqref="P33"/>
    </sheetView>
  </sheetViews>
  <sheetFormatPr baseColWidth="10" defaultColWidth="11.42578125" defaultRowHeight="12.75" x14ac:dyDescent="0.2"/>
  <cols>
    <col min="1" max="3" width="11.42578125" style="202" hidden="1" customWidth="1"/>
    <col min="4" max="4" width="7.28515625" style="202" customWidth="1"/>
    <col min="5" max="5" width="20.28515625" style="202" customWidth="1"/>
    <col min="6" max="6" width="4.140625" style="202" customWidth="1"/>
    <col min="7" max="7" width="8.28515625" style="202" customWidth="1"/>
    <col min="8" max="8" width="9.85546875" style="202" customWidth="1"/>
    <col min="9" max="10" width="10.5703125" style="202" customWidth="1"/>
    <col min="11" max="13" width="7.28515625" style="202" customWidth="1"/>
    <col min="14" max="16" width="10.5703125" style="202" customWidth="1"/>
    <col min="17" max="17" width="12.7109375" style="202" customWidth="1"/>
    <col min="18" max="18" width="13.5703125" style="202" bestFit="1" customWidth="1"/>
    <col min="19" max="16384" width="11.42578125" style="202"/>
  </cols>
  <sheetData>
    <row r="1" spans="1:18" ht="25.5" customHeight="1" x14ac:dyDescent="0.2">
      <c r="D1" s="383" t="s">
        <v>0</v>
      </c>
      <c r="E1" s="382"/>
      <c r="F1" s="235"/>
      <c r="I1" s="381"/>
      <c r="J1" s="380" t="s">
        <v>97</v>
      </c>
      <c r="K1" s="379"/>
      <c r="L1" s="379"/>
      <c r="M1" s="379"/>
      <c r="N1" s="379"/>
      <c r="O1" s="378"/>
      <c r="Q1" s="360" t="s">
        <v>1</v>
      </c>
      <c r="R1" s="377">
        <v>46204</v>
      </c>
    </row>
    <row r="2" spans="1:18" s="365" customFormat="1" ht="21" customHeight="1" x14ac:dyDescent="0.2">
      <c r="D2" s="376" t="s">
        <v>57</v>
      </c>
      <c r="E2" s="362"/>
      <c r="F2" s="367"/>
      <c r="H2" s="375"/>
      <c r="I2" s="374"/>
      <c r="J2" s="373" t="s">
        <v>84</v>
      </c>
      <c r="K2" s="372"/>
      <c r="L2" s="372"/>
      <c r="M2" s="372"/>
      <c r="N2" s="372"/>
      <c r="O2" s="371"/>
      <c r="Q2" s="360" t="s">
        <v>2</v>
      </c>
      <c r="R2" s="370">
        <v>46204</v>
      </c>
    </row>
    <row r="3" spans="1:18" s="9" customFormat="1" ht="21" customHeight="1" x14ac:dyDescent="0.2">
      <c r="D3" s="10"/>
      <c r="E3" s="11"/>
      <c r="F3" s="12"/>
      <c r="H3" s="13"/>
      <c r="I3" s="23" t="s">
        <v>141</v>
      </c>
      <c r="J3" s="15"/>
      <c r="K3" s="24" t="s">
        <v>149</v>
      </c>
      <c r="L3" s="16"/>
      <c r="M3" s="16"/>
      <c r="N3" s="16"/>
      <c r="O3" s="17"/>
      <c r="Q3" s="18"/>
      <c r="R3" s="193"/>
    </row>
    <row r="4" spans="1:18" s="365" customFormat="1" ht="17.25" customHeight="1" x14ac:dyDescent="0.2">
      <c r="D4" s="229" t="s">
        <v>3</v>
      </c>
      <c r="E4" s="362" t="s">
        <v>129</v>
      </c>
      <c r="F4" s="369"/>
      <c r="I4" s="368" t="s">
        <v>4</v>
      </c>
      <c r="J4" s="202"/>
      <c r="K4" s="367" t="s">
        <v>128</v>
      </c>
      <c r="L4" s="202"/>
      <c r="Q4" s="360" t="s">
        <v>5</v>
      </c>
      <c r="R4" s="366">
        <v>7510</v>
      </c>
    </row>
    <row r="5" spans="1:18" s="365" customFormat="1" ht="17.25" customHeight="1" x14ac:dyDescent="0.2">
      <c r="D5" s="229" t="s">
        <v>6</v>
      </c>
      <c r="E5" s="450"/>
      <c r="F5" s="450"/>
      <c r="G5" s="450"/>
      <c r="H5" s="450"/>
      <c r="I5" s="362" t="s">
        <v>7</v>
      </c>
      <c r="J5" s="202"/>
      <c r="K5" s="451"/>
      <c r="L5" s="451"/>
      <c r="M5" s="451"/>
      <c r="N5" s="451"/>
      <c r="O5" s="451"/>
      <c r="P5" s="451"/>
      <c r="Q5" s="360" t="s">
        <v>8</v>
      </c>
      <c r="R5" s="410"/>
    </row>
    <row r="6" spans="1:18" s="358" customFormat="1" ht="17.25" customHeight="1" x14ac:dyDescent="0.25">
      <c r="D6" s="362" t="s">
        <v>65</v>
      </c>
      <c r="E6" s="362" t="s">
        <v>101</v>
      </c>
      <c r="F6" s="202"/>
      <c r="G6" s="202"/>
      <c r="H6" s="364"/>
      <c r="I6" s="363" t="s">
        <v>9</v>
      </c>
      <c r="J6" s="202"/>
      <c r="K6" s="362" t="s">
        <v>127</v>
      </c>
      <c r="L6" s="202"/>
      <c r="M6" s="361"/>
      <c r="N6" s="361"/>
      <c r="O6" s="217"/>
      <c r="P6" s="218"/>
      <c r="Q6" s="360" t="s">
        <v>8</v>
      </c>
      <c r="R6" s="359" t="s">
        <v>98</v>
      </c>
    </row>
    <row r="7" spans="1:18" ht="37.5" x14ac:dyDescent="0.2">
      <c r="A7" s="304" t="s">
        <v>10</v>
      </c>
      <c r="B7" s="304" t="s">
        <v>11</v>
      </c>
      <c r="C7" s="304" t="s">
        <v>12</v>
      </c>
      <c r="D7" s="304" t="s">
        <v>13</v>
      </c>
      <c r="E7" s="304" t="s">
        <v>14</v>
      </c>
      <c r="F7" s="304" t="s">
        <v>15</v>
      </c>
      <c r="G7" s="304" t="s">
        <v>16</v>
      </c>
      <c r="H7" s="304" t="s">
        <v>56</v>
      </c>
      <c r="I7" s="355" t="s">
        <v>58</v>
      </c>
      <c r="J7" s="355" t="s">
        <v>59</v>
      </c>
      <c r="K7" s="357" t="s">
        <v>17</v>
      </c>
      <c r="L7" s="357"/>
      <c r="M7" s="357"/>
      <c r="N7" s="356" t="s">
        <v>60</v>
      </c>
      <c r="O7" s="355" t="s">
        <v>61</v>
      </c>
      <c r="P7" s="355" t="s">
        <v>62</v>
      </c>
      <c r="Q7" s="355" t="s">
        <v>63</v>
      </c>
      <c r="R7" s="354" t="s">
        <v>64</v>
      </c>
    </row>
    <row r="8" spans="1:18" x14ac:dyDescent="0.2">
      <c r="A8" s="341"/>
      <c r="B8" s="341"/>
      <c r="C8" s="341"/>
      <c r="D8" s="353" t="s">
        <v>18</v>
      </c>
      <c r="E8" s="305"/>
      <c r="F8" s="305" t="s">
        <v>18</v>
      </c>
      <c r="G8" s="305" t="s">
        <v>18</v>
      </c>
      <c r="H8" s="352" t="str">
        <f>"4 x 10 / "&amp;ROUND($L$10,2)</f>
        <v>4 x 10 / 20,83</v>
      </c>
      <c r="I8" s="303" t="s">
        <v>19</v>
      </c>
      <c r="J8" s="303" t="s">
        <v>20</v>
      </c>
      <c r="K8" s="304" t="s">
        <v>21</v>
      </c>
      <c r="L8" s="304" t="s">
        <v>22</v>
      </c>
      <c r="M8" s="304" t="s">
        <v>23</v>
      </c>
      <c r="N8" s="352" t="str">
        <f>"8 x 10 / "&amp;ROUND($L$10,2)</f>
        <v>8 x 10 / 20,83</v>
      </c>
      <c r="O8" s="303" t="s">
        <v>24</v>
      </c>
      <c r="P8" s="303" t="s">
        <v>25</v>
      </c>
      <c r="Q8" s="352" t="str">
        <f>"(4/14) x (10/"&amp;ROUND($L$10,2)&amp;")"</f>
        <v>(4/14) x (10/20,83)</v>
      </c>
      <c r="R8" s="303" t="s">
        <v>25</v>
      </c>
    </row>
    <row r="9" spans="1:18" s="235" customFormat="1" ht="12.75" customHeight="1" x14ac:dyDescent="0.2">
      <c r="A9" s="347"/>
      <c r="B9" s="347"/>
      <c r="C9" s="347"/>
      <c r="D9" s="271" t="s">
        <v>26</v>
      </c>
      <c r="E9" s="271" t="s">
        <v>27</v>
      </c>
      <c r="F9" s="271" t="s">
        <v>28</v>
      </c>
      <c r="G9" s="271" t="s">
        <v>29</v>
      </c>
      <c r="H9" s="271" t="s">
        <v>30</v>
      </c>
      <c r="I9" s="271" t="s">
        <v>31</v>
      </c>
      <c r="J9" s="271" t="s">
        <v>32</v>
      </c>
      <c r="K9" s="271" t="s">
        <v>33</v>
      </c>
      <c r="L9" s="271" t="s">
        <v>34</v>
      </c>
      <c r="M9" s="271" t="s">
        <v>35</v>
      </c>
      <c r="N9" s="271" t="s">
        <v>36</v>
      </c>
      <c r="O9" s="271" t="s">
        <v>37</v>
      </c>
      <c r="P9" s="271" t="s">
        <v>38</v>
      </c>
      <c r="Q9" s="271" t="s">
        <v>39</v>
      </c>
      <c r="R9" s="271" t="s">
        <v>40</v>
      </c>
    </row>
    <row r="10" spans="1:18" ht="17.25" customHeight="1" x14ac:dyDescent="0.2">
      <c r="A10" s="341"/>
      <c r="B10" s="341"/>
      <c r="C10" s="341"/>
      <c r="D10" s="351" t="s">
        <v>26</v>
      </c>
      <c r="E10" s="347" t="s">
        <v>87</v>
      </c>
      <c r="F10" s="350" t="s">
        <v>88</v>
      </c>
      <c r="G10" s="349">
        <v>75.94</v>
      </c>
      <c r="H10" s="265">
        <f>G10*L10/$L$10</f>
        <v>75.94</v>
      </c>
      <c r="I10" s="264" t="e">
        <f>$R$10/P10</f>
        <v>#DIV/0!</v>
      </c>
      <c r="J10" s="342" t="e">
        <f>G10*I10</f>
        <v>#DIV/0!</v>
      </c>
      <c r="K10" s="348">
        <v>5</v>
      </c>
      <c r="L10" s="386">
        <v>20.83</v>
      </c>
      <c r="M10" s="404">
        <v>229.2</v>
      </c>
      <c r="N10" s="264" t="e">
        <f>J10*L10/$L$10</f>
        <v>#DIV/0!</v>
      </c>
      <c r="O10" s="296" t="e">
        <f>J10*L10</f>
        <v>#DIV/0!</v>
      </c>
      <c r="P10" s="411"/>
      <c r="Q10" s="264" t="e">
        <f>G10/P10*L10/$L$10</f>
        <v>#DIV/0!</v>
      </c>
      <c r="R10" s="452"/>
    </row>
    <row r="11" spans="1:18" ht="17.25" customHeight="1" x14ac:dyDescent="0.2">
      <c r="A11" s="341"/>
      <c r="B11" s="341"/>
      <c r="C11" s="341"/>
      <c r="D11" s="346" t="s">
        <v>71</v>
      </c>
      <c r="E11" s="347" t="s">
        <v>136</v>
      </c>
      <c r="F11" s="344" t="s">
        <v>88</v>
      </c>
      <c r="G11" s="343">
        <v>11.91</v>
      </c>
      <c r="H11" s="265">
        <f t="shared" ref="H11:H24" si="0">G11*L11/$L$10</f>
        <v>11.91</v>
      </c>
      <c r="I11" s="264" t="e">
        <f t="shared" ref="I11:I24" si="1">$R$10/P11</f>
        <v>#DIV/0!</v>
      </c>
      <c r="J11" s="342" t="e">
        <f t="shared" ref="J11:J24" si="2">G11*I11</f>
        <v>#DIV/0!</v>
      </c>
      <c r="K11" s="348">
        <v>5</v>
      </c>
      <c r="L11" s="386">
        <v>20.83</v>
      </c>
      <c r="M11" s="404">
        <v>229.2</v>
      </c>
      <c r="N11" s="264" t="e">
        <f t="shared" ref="N11:N24" si="3">J11*L11/$L$10</f>
        <v>#DIV/0!</v>
      </c>
      <c r="O11" s="296" t="e">
        <f t="shared" ref="O11:O24" si="4">J11*L11</f>
        <v>#DIV/0!</v>
      </c>
      <c r="P11" s="412"/>
      <c r="Q11" s="264" t="e">
        <f t="shared" ref="Q11:Q24" si="5">G11/P11*L11/$L$10</f>
        <v>#DIV/0!</v>
      </c>
      <c r="R11" s="453"/>
    </row>
    <row r="12" spans="1:18" ht="17.25" customHeight="1" x14ac:dyDescent="0.2">
      <c r="A12" s="341"/>
      <c r="B12" s="341"/>
      <c r="C12" s="341"/>
      <c r="D12" s="346" t="s">
        <v>72</v>
      </c>
      <c r="E12" s="347" t="s">
        <v>126</v>
      </c>
      <c r="F12" s="344" t="s">
        <v>90</v>
      </c>
      <c r="G12" s="343">
        <v>76.2</v>
      </c>
      <c r="H12" s="265">
        <f t="shared" si="0"/>
        <v>76.2</v>
      </c>
      <c r="I12" s="264" t="e">
        <f t="shared" si="1"/>
        <v>#DIV/0!</v>
      </c>
      <c r="J12" s="342" t="e">
        <f t="shared" si="2"/>
        <v>#DIV/0!</v>
      </c>
      <c r="K12" s="348">
        <v>5</v>
      </c>
      <c r="L12" s="386">
        <v>20.83</v>
      </c>
      <c r="M12" s="404">
        <v>229.2</v>
      </c>
      <c r="N12" s="264" t="e">
        <f t="shared" si="3"/>
        <v>#DIV/0!</v>
      </c>
      <c r="O12" s="296" t="e">
        <f t="shared" si="4"/>
        <v>#DIV/0!</v>
      </c>
      <c r="P12" s="412"/>
      <c r="Q12" s="264" t="e">
        <f t="shared" si="5"/>
        <v>#DIV/0!</v>
      </c>
      <c r="R12" s="453"/>
    </row>
    <row r="13" spans="1:18" ht="17.25" customHeight="1" x14ac:dyDescent="0.2">
      <c r="A13" s="341"/>
      <c r="B13" s="341"/>
      <c r="C13" s="341"/>
      <c r="D13" s="346" t="s">
        <v>75</v>
      </c>
      <c r="E13" s="347" t="s">
        <v>91</v>
      </c>
      <c r="F13" s="344" t="s">
        <v>92</v>
      </c>
      <c r="G13" s="343">
        <v>598.08000000000004</v>
      </c>
      <c r="H13" s="265">
        <f t="shared" si="0"/>
        <v>598.08000000000004</v>
      </c>
      <c r="I13" s="264" t="e">
        <f t="shared" si="1"/>
        <v>#DIV/0!</v>
      </c>
      <c r="J13" s="342" t="e">
        <f t="shared" si="2"/>
        <v>#DIV/0!</v>
      </c>
      <c r="K13" s="348">
        <v>5</v>
      </c>
      <c r="L13" s="386">
        <v>20.83</v>
      </c>
      <c r="M13" s="404">
        <v>229.2</v>
      </c>
      <c r="N13" s="264" t="e">
        <f t="shared" si="3"/>
        <v>#DIV/0!</v>
      </c>
      <c r="O13" s="296" t="e">
        <f t="shared" si="4"/>
        <v>#DIV/0!</v>
      </c>
      <c r="P13" s="412"/>
      <c r="Q13" s="264" t="e">
        <f t="shared" si="5"/>
        <v>#DIV/0!</v>
      </c>
      <c r="R13" s="453"/>
    </row>
    <row r="14" spans="1:18" ht="17.25" customHeight="1" x14ac:dyDescent="0.2">
      <c r="A14" s="341"/>
      <c r="B14" s="341"/>
      <c r="C14" s="341"/>
      <c r="D14" s="346" t="s">
        <v>76</v>
      </c>
      <c r="E14" s="347" t="s">
        <v>132</v>
      </c>
      <c r="F14" s="344" t="s">
        <v>92</v>
      </c>
      <c r="G14" s="343">
        <v>18.7</v>
      </c>
      <c r="H14" s="265">
        <f t="shared" si="0"/>
        <v>18.7</v>
      </c>
      <c r="I14" s="264" t="e">
        <f t="shared" si="1"/>
        <v>#DIV/0!</v>
      </c>
      <c r="J14" s="342" t="e">
        <f t="shared" si="2"/>
        <v>#DIV/0!</v>
      </c>
      <c r="K14" s="348">
        <v>5</v>
      </c>
      <c r="L14" s="386">
        <v>20.83</v>
      </c>
      <c r="M14" s="404">
        <v>229.2</v>
      </c>
      <c r="N14" s="264" t="e">
        <f t="shared" si="3"/>
        <v>#DIV/0!</v>
      </c>
      <c r="O14" s="296" t="e">
        <f t="shared" si="4"/>
        <v>#DIV/0!</v>
      </c>
      <c r="P14" s="412"/>
      <c r="Q14" s="264" t="e">
        <f t="shared" si="5"/>
        <v>#DIV/0!</v>
      </c>
      <c r="R14" s="453"/>
    </row>
    <row r="15" spans="1:18" ht="17.25" customHeight="1" x14ac:dyDescent="0.2">
      <c r="A15" s="341"/>
      <c r="B15" s="341"/>
      <c r="C15" s="341"/>
      <c r="D15" s="346" t="s">
        <v>124</v>
      </c>
      <c r="E15" s="347" t="s">
        <v>131</v>
      </c>
      <c r="F15" s="344" t="s">
        <v>92</v>
      </c>
      <c r="G15" s="343">
        <v>9.11</v>
      </c>
      <c r="H15" s="265">
        <f t="shared" si="0"/>
        <v>4.5746807489198273</v>
      </c>
      <c r="I15" s="264" t="e">
        <f t="shared" si="1"/>
        <v>#DIV/0!</v>
      </c>
      <c r="J15" s="342" t="e">
        <f t="shared" si="2"/>
        <v>#DIV/0!</v>
      </c>
      <c r="K15" s="348">
        <v>2.5</v>
      </c>
      <c r="L15" s="386">
        <v>10.46</v>
      </c>
      <c r="M15" s="404">
        <v>115</v>
      </c>
      <c r="N15" s="264" t="e">
        <f t="shared" si="3"/>
        <v>#DIV/0!</v>
      </c>
      <c r="O15" s="296" t="e">
        <f t="shared" si="4"/>
        <v>#DIV/0!</v>
      </c>
      <c r="P15" s="412"/>
      <c r="Q15" s="264" t="e">
        <f t="shared" si="5"/>
        <v>#DIV/0!</v>
      </c>
      <c r="R15" s="453"/>
    </row>
    <row r="16" spans="1:18" ht="17.25" customHeight="1" x14ac:dyDescent="0.2">
      <c r="A16" s="341"/>
      <c r="B16" s="341"/>
      <c r="C16" s="341"/>
      <c r="D16" s="346" t="s">
        <v>123</v>
      </c>
      <c r="E16" s="345" t="s">
        <v>125</v>
      </c>
      <c r="F16" s="344" t="s">
        <v>92</v>
      </c>
      <c r="G16" s="343">
        <v>78.349999999999994</v>
      </c>
      <c r="H16" s="265">
        <f t="shared" si="0"/>
        <v>39.344263082093143</v>
      </c>
      <c r="I16" s="264" t="e">
        <f t="shared" si="1"/>
        <v>#DIV/0!</v>
      </c>
      <c r="J16" s="342" t="e">
        <f t="shared" si="2"/>
        <v>#DIV/0!</v>
      </c>
      <c r="K16" s="266">
        <v>2.5</v>
      </c>
      <c r="L16" s="387">
        <v>10.46</v>
      </c>
      <c r="M16" s="404">
        <v>115</v>
      </c>
      <c r="N16" s="264" t="e">
        <f t="shared" si="3"/>
        <v>#DIV/0!</v>
      </c>
      <c r="O16" s="296" t="e">
        <f t="shared" si="4"/>
        <v>#DIV/0!</v>
      </c>
      <c r="P16" s="412"/>
      <c r="Q16" s="264" t="e">
        <f t="shared" si="5"/>
        <v>#DIV/0!</v>
      </c>
      <c r="R16" s="453"/>
    </row>
    <row r="17" spans="1:18" ht="17.25" customHeight="1" x14ac:dyDescent="0.2">
      <c r="A17" s="341"/>
      <c r="B17" s="341"/>
      <c r="C17" s="341"/>
      <c r="D17" s="346" t="s">
        <v>121</v>
      </c>
      <c r="E17" s="345" t="s">
        <v>137</v>
      </c>
      <c r="F17" s="344" t="s">
        <v>88</v>
      </c>
      <c r="G17" s="343">
        <v>9.85</v>
      </c>
      <c r="H17" s="265">
        <f t="shared" si="0"/>
        <v>4.0998319731156991</v>
      </c>
      <c r="I17" s="264" t="e">
        <f t="shared" si="1"/>
        <v>#DIV/0!</v>
      </c>
      <c r="J17" s="342" t="e">
        <f t="shared" si="2"/>
        <v>#DIV/0!</v>
      </c>
      <c r="K17" s="266">
        <v>2</v>
      </c>
      <c r="L17" s="387">
        <v>8.67</v>
      </c>
      <c r="M17" s="404">
        <v>95.3</v>
      </c>
      <c r="N17" s="264" t="e">
        <f t="shared" si="3"/>
        <v>#DIV/0!</v>
      </c>
      <c r="O17" s="296" t="e">
        <f t="shared" si="4"/>
        <v>#DIV/0!</v>
      </c>
      <c r="P17" s="412"/>
      <c r="Q17" s="264" t="e">
        <f t="shared" si="5"/>
        <v>#DIV/0!</v>
      </c>
      <c r="R17" s="453"/>
    </row>
    <row r="18" spans="1:18" ht="17.25" customHeight="1" x14ac:dyDescent="0.2">
      <c r="A18" s="341"/>
      <c r="B18" s="341"/>
      <c r="C18" s="341"/>
      <c r="D18" s="346" t="s">
        <v>120</v>
      </c>
      <c r="E18" s="345" t="s">
        <v>87</v>
      </c>
      <c r="F18" s="344" t="s">
        <v>88</v>
      </c>
      <c r="G18" s="343">
        <v>50.93</v>
      </c>
      <c r="H18" s="265">
        <f t="shared" si="0"/>
        <v>21.198420547287569</v>
      </c>
      <c r="I18" s="264" t="e">
        <f t="shared" si="1"/>
        <v>#DIV/0!</v>
      </c>
      <c r="J18" s="342" t="e">
        <f t="shared" si="2"/>
        <v>#DIV/0!</v>
      </c>
      <c r="K18" s="266">
        <v>2</v>
      </c>
      <c r="L18" s="387">
        <v>8.67</v>
      </c>
      <c r="M18" s="404">
        <v>95.3</v>
      </c>
      <c r="N18" s="264" t="e">
        <f t="shared" si="3"/>
        <v>#DIV/0!</v>
      </c>
      <c r="O18" s="296" t="e">
        <f t="shared" si="4"/>
        <v>#DIV/0!</v>
      </c>
      <c r="P18" s="412"/>
      <c r="Q18" s="264" t="e">
        <f t="shared" si="5"/>
        <v>#DIV/0!</v>
      </c>
      <c r="R18" s="453"/>
    </row>
    <row r="19" spans="1:18" ht="17.25" customHeight="1" x14ac:dyDescent="0.2">
      <c r="A19" s="341"/>
      <c r="B19" s="341"/>
      <c r="C19" s="341"/>
      <c r="D19" s="346" t="s">
        <v>118</v>
      </c>
      <c r="E19" s="347" t="s">
        <v>122</v>
      </c>
      <c r="F19" s="344" t="s">
        <v>92</v>
      </c>
      <c r="G19" s="343">
        <v>21.39</v>
      </c>
      <c r="H19" s="265">
        <f t="shared" si="0"/>
        <v>8.9030868939030245</v>
      </c>
      <c r="I19" s="264" t="e">
        <f t="shared" si="1"/>
        <v>#DIV/0!</v>
      </c>
      <c r="J19" s="342" t="e">
        <f t="shared" si="2"/>
        <v>#DIV/0!</v>
      </c>
      <c r="K19" s="266">
        <v>2</v>
      </c>
      <c r="L19" s="387">
        <v>8.67</v>
      </c>
      <c r="M19" s="404">
        <v>95.3</v>
      </c>
      <c r="N19" s="264" t="e">
        <f t="shared" si="3"/>
        <v>#DIV/0!</v>
      </c>
      <c r="O19" s="296" t="e">
        <f t="shared" si="4"/>
        <v>#DIV/0!</v>
      </c>
      <c r="P19" s="412"/>
      <c r="Q19" s="264" t="e">
        <f t="shared" si="5"/>
        <v>#DIV/0!</v>
      </c>
      <c r="R19" s="453"/>
    </row>
    <row r="20" spans="1:18" ht="17.25" customHeight="1" x14ac:dyDescent="0.2">
      <c r="A20" s="341"/>
      <c r="B20" s="341"/>
      <c r="C20" s="341"/>
      <c r="D20" s="346" t="s">
        <v>116</v>
      </c>
      <c r="E20" s="345" t="s">
        <v>94</v>
      </c>
      <c r="F20" s="344" t="s">
        <v>92</v>
      </c>
      <c r="G20" s="343">
        <v>16.079999999999998</v>
      </c>
      <c r="H20" s="265">
        <f t="shared" si="0"/>
        <v>3.3426020163226116</v>
      </c>
      <c r="I20" s="264" t="e">
        <f t="shared" si="1"/>
        <v>#DIV/0!</v>
      </c>
      <c r="J20" s="342" t="e">
        <f t="shared" si="2"/>
        <v>#DIV/0!</v>
      </c>
      <c r="K20" s="266">
        <v>1</v>
      </c>
      <c r="L20" s="387">
        <v>4.33</v>
      </c>
      <c r="M20" s="404">
        <v>47.7</v>
      </c>
      <c r="N20" s="264" t="e">
        <f t="shared" si="3"/>
        <v>#DIV/0!</v>
      </c>
      <c r="O20" s="296" t="e">
        <f t="shared" si="4"/>
        <v>#DIV/0!</v>
      </c>
      <c r="P20" s="412"/>
      <c r="Q20" s="264" t="e">
        <f t="shared" si="5"/>
        <v>#DIV/0!</v>
      </c>
      <c r="R20" s="453"/>
    </row>
    <row r="21" spans="1:18" ht="17.25" customHeight="1" x14ac:dyDescent="0.2">
      <c r="A21" s="341"/>
      <c r="B21" s="341"/>
      <c r="C21" s="341"/>
      <c r="D21" s="346" t="s">
        <v>133</v>
      </c>
      <c r="E21" s="345" t="s">
        <v>119</v>
      </c>
      <c r="F21" s="344" t="s">
        <v>88</v>
      </c>
      <c r="G21" s="343">
        <v>4.8099999999999996</v>
      </c>
      <c r="H21" s="265">
        <f t="shared" si="0"/>
        <v>0.99987037926068167</v>
      </c>
      <c r="I21" s="264" t="e">
        <f t="shared" si="1"/>
        <v>#DIV/0!</v>
      </c>
      <c r="J21" s="342" t="e">
        <f t="shared" si="2"/>
        <v>#DIV/0!</v>
      </c>
      <c r="K21" s="266">
        <v>1</v>
      </c>
      <c r="L21" s="387">
        <v>4.33</v>
      </c>
      <c r="M21" s="404">
        <v>47.7</v>
      </c>
      <c r="N21" s="264" t="e">
        <f t="shared" si="3"/>
        <v>#DIV/0!</v>
      </c>
      <c r="O21" s="296" t="e">
        <f t="shared" si="4"/>
        <v>#DIV/0!</v>
      </c>
      <c r="P21" s="412"/>
      <c r="Q21" s="264" t="e">
        <f t="shared" si="5"/>
        <v>#DIV/0!</v>
      </c>
      <c r="R21" s="453"/>
    </row>
    <row r="22" spans="1:18" ht="17.25" customHeight="1" x14ac:dyDescent="0.2">
      <c r="A22" s="341"/>
      <c r="B22" s="341"/>
      <c r="C22" s="341"/>
      <c r="D22" s="346" t="s">
        <v>138</v>
      </c>
      <c r="E22" s="345" t="s">
        <v>117</v>
      </c>
      <c r="F22" s="344" t="s">
        <v>92</v>
      </c>
      <c r="G22" s="343">
        <v>8.14</v>
      </c>
      <c r="H22" s="265">
        <f t="shared" si="0"/>
        <v>0.39078252520403273</v>
      </c>
      <c r="I22" s="264" t="e">
        <f t="shared" si="1"/>
        <v>#DIV/0!</v>
      </c>
      <c r="J22" s="342" t="e">
        <f t="shared" si="2"/>
        <v>#DIV/0!</v>
      </c>
      <c r="K22" s="266">
        <v>0.23</v>
      </c>
      <c r="L22" s="387">
        <f t="shared" ref="L10:L24" si="6">M22/$P$27</f>
        <v>1</v>
      </c>
      <c r="M22" s="404">
        <v>11</v>
      </c>
      <c r="N22" s="264" t="e">
        <f t="shared" si="3"/>
        <v>#DIV/0!</v>
      </c>
      <c r="O22" s="296" t="e">
        <f t="shared" si="4"/>
        <v>#DIV/0!</v>
      </c>
      <c r="P22" s="412"/>
      <c r="Q22" s="264" t="e">
        <f t="shared" si="5"/>
        <v>#DIV/0!</v>
      </c>
      <c r="R22" s="453"/>
    </row>
    <row r="23" spans="1:18" ht="17.25" customHeight="1" x14ac:dyDescent="0.2">
      <c r="A23" s="341"/>
      <c r="B23" s="341"/>
      <c r="C23" s="341"/>
      <c r="D23" s="346" t="s">
        <v>139</v>
      </c>
      <c r="E23" s="345" t="s">
        <v>115</v>
      </c>
      <c r="F23" s="344" t="s">
        <v>92</v>
      </c>
      <c r="G23" s="343">
        <v>9.59</v>
      </c>
      <c r="H23" s="265">
        <f t="shared" si="0"/>
        <v>0.46039366298607781</v>
      </c>
      <c r="I23" s="264" t="e">
        <f t="shared" si="1"/>
        <v>#DIV/0!</v>
      </c>
      <c r="J23" s="342" t="e">
        <f t="shared" si="2"/>
        <v>#DIV/0!</v>
      </c>
      <c r="K23" s="266">
        <v>0.23</v>
      </c>
      <c r="L23" s="387">
        <f t="shared" si="6"/>
        <v>1</v>
      </c>
      <c r="M23" s="404">
        <v>11</v>
      </c>
      <c r="N23" s="264" t="e">
        <f t="shared" si="3"/>
        <v>#DIV/0!</v>
      </c>
      <c r="O23" s="296" t="e">
        <f t="shared" si="4"/>
        <v>#DIV/0!</v>
      </c>
      <c r="P23" s="412"/>
      <c r="Q23" s="264" t="e">
        <f t="shared" si="5"/>
        <v>#DIV/0!</v>
      </c>
      <c r="R23" s="453"/>
    </row>
    <row r="24" spans="1:18" ht="25.15" customHeight="1" x14ac:dyDescent="0.2">
      <c r="A24" s="341"/>
      <c r="B24" s="341"/>
      <c r="C24" s="341"/>
      <c r="D24" s="340" t="s">
        <v>77</v>
      </c>
      <c r="E24" s="339" t="s">
        <v>78</v>
      </c>
      <c r="F24" s="338" t="s">
        <v>73</v>
      </c>
      <c r="G24" s="337">
        <v>9.5299999999999994</v>
      </c>
      <c r="H24" s="337">
        <f t="shared" si="0"/>
        <v>1.9810321651464236</v>
      </c>
      <c r="I24" s="336" t="e">
        <f t="shared" si="1"/>
        <v>#DIV/0!</v>
      </c>
      <c r="J24" s="335" t="e">
        <f t="shared" si="2"/>
        <v>#DIV/0!</v>
      </c>
      <c r="K24" s="334">
        <v>1</v>
      </c>
      <c r="L24" s="334">
        <v>4.33</v>
      </c>
      <c r="M24" s="405">
        <v>47.7</v>
      </c>
      <c r="N24" s="333" t="e">
        <f t="shared" si="3"/>
        <v>#DIV/0!</v>
      </c>
      <c r="O24" s="333" t="e">
        <f t="shared" si="4"/>
        <v>#DIV/0!</v>
      </c>
      <c r="P24" s="412"/>
      <c r="Q24" s="333" t="e">
        <f t="shared" si="5"/>
        <v>#DIV/0!</v>
      </c>
      <c r="R24" s="454"/>
    </row>
    <row r="25" spans="1:18" ht="17.25" customHeight="1" thickBot="1" x14ac:dyDescent="0.25">
      <c r="D25" s="332"/>
      <c r="E25" s="331" t="s">
        <v>41</v>
      </c>
      <c r="F25" s="328"/>
      <c r="G25" s="330">
        <f>SUM(G10:G24)</f>
        <v>998.61000000000013</v>
      </c>
      <c r="H25" s="329">
        <f>SUM(H10:H24)</f>
        <v>866.12496399423924</v>
      </c>
      <c r="I25" s="328"/>
      <c r="J25" s="327"/>
      <c r="K25" s="455" t="s">
        <v>42</v>
      </c>
      <c r="L25" s="456"/>
      <c r="M25" s="457"/>
      <c r="N25" s="251" t="e">
        <f>SUM(N10:N24)</f>
        <v>#DIV/0!</v>
      </c>
      <c r="O25" s="292" t="e">
        <f>SUM(O10:O24)</f>
        <v>#DIV/0!</v>
      </c>
      <c r="P25" s="280"/>
      <c r="Q25" s="257" t="e">
        <f>SUM(Q10:Q24)</f>
        <v>#DIV/0!</v>
      </c>
      <c r="R25" s="326"/>
    </row>
    <row r="26" spans="1:18" ht="17.25" customHeight="1" x14ac:dyDescent="0.2">
      <c r="D26" s="325" t="s">
        <v>43</v>
      </c>
      <c r="E26" s="235"/>
      <c r="F26" s="235"/>
      <c r="G26" s="281"/>
      <c r="H26" s="280"/>
      <c r="I26" s="254"/>
      <c r="J26" s="324"/>
      <c r="K26" s="458" t="s">
        <v>44</v>
      </c>
      <c r="L26" s="459"/>
      <c r="M26" s="460"/>
      <c r="N26" s="251" t="e">
        <f>N25*19%</f>
        <v>#DIV/0!</v>
      </c>
      <c r="O26" s="292" t="e">
        <f>O25*19%</f>
        <v>#DIV/0!</v>
      </c>
      <c r="P26" s="216" t="s">
        <v>45</v>
      </c>
      <c r="Q26" s="191" t="e">
        <f>O25*P27</f>
        <v>#DIV/0!</v>
      </c>
      <c r="R26" s="323" t="s">
        <v>85</v>
      </c>
    </row>
    <row r="27" spans="1:18" ht="17.25" customHeight="1" thickBot="1" x14ac:dyDescent="0.25">
      <c r="D27" s="322" t="s">
        <v>46</v>
      </c>
      <c r="E27" s="288"/>
      <c r="F27" s="288"/>
      <c r="G27" s="287"/>
      <c r="H27" s="286"/>
      <c r="I27" s="247"/>
      <c r="J27" s="319"/>
      <c r="K27" s="433" t="s">
        <v>47</v>
      </c>
      <c r="L27" s="434"/>
      <c r="M27" s="435"/>
      <c r="N27" s="243" t="e">
        <f>N25+N26</f>
        <v>#DIV/0!</v>
      </c>
      <c r="O27" s="284" t="e">
        <f>O25+O26</f>
        <v>#DIV/0!</v>
      </c>
      <c r="P27" s="242">
        <v>11</v>
      </c>
      <c r="Q27" s="241" t="e">
        <f>O27*P27</f>
        <v>#DIV/0!</v>
      </c>
      <c r="R27" s="321" t="s">
        <v>48</v>
      </c>
    </row>
    <row r="28" spans="1:18" ht="17.25" customHeight="1" x14ac:dyDescent="0.2">
      <c r="D28" s="282"/>
      <c r="E28" s="235"/>
      <c r="F28" s="235"/>
      <c r="G28" s="281"/>
      <c r="H28" s="280"/>
      <c r="I28" s="254"/>
      <c r="J28" s="279"/>
      <c r="K28" s="252"/>
      <c r="L28" s="252"/>
      <c r="M28" s="252"/>
      <c r="N28" s="257"/>
      <c r="O28" s="238"/>
      <c r="P28" s="278"/>
      <c r="Q28" s="277"/>
      <c r="R28" s="216"/>
    </row>
    <row r="29" spans="1:18" ht="17.25" customHeight="1" thickBot="1" x14ac:dyDescent="0.25">
      <c r="D29" s="320" t="s">
        <v>106</v>
      </c>
      <c r="E29" s="288"/>
      <c r="F29" s="288"/>
      <c r="G29" s="287"/>
      <c r="H29" s="286"/>
      <c r="I29" s="247"/>
      <c r="J29" s="319"/>
      <c r="K29" s="244"/>
      <c r="L29" s="245"/>
      <c r="M29" s="244"/>
      <c r="N29" s="244"/>
      <c r="O29" s="318"/>
      <c r="P29" s="317"/>
      <c r="Q29" s="316"/>
      <c r="R29" s="315"/>
    </row>
    <row r="30" spans="1:18" ht="37.5" x14ac:dyDescent="0.2">
      <c r="D30" s="314" t="s">
        <v>13</v>
      </c>
      <c r="E30" s="313"/>
      <c r="F30" s="312"/>
      <c r="G30" s="311" t="s">
        <v>16</v>
      </c>
      <c r="H30" s="310"/>
      <c r="I30" s="274" t="s">
        <v>58</v>
      </c>
      <c r="J30" s="274" t="s">
        <v>114</v>
      </c>
      <c r="K30" s="309" t="s">
        <v>113</v>
      </c>
      <c r="L30" s="309"/>
      <c r="M30" s="309"/>
      <c r="N30" s="309"/>
      <c r="O30" s="274" t="s">
        <v>112</v>
      </c>
      <c r="P30" s="274" t="s">
        <v>62</v>
      </c>
      <c r="Q30" s="274" t="s">
        <v>111</v>
      </c>
      <c r="R30" s="273" t="s">
        <v>64</v>
      </c>
    </row>
    <row r="31" spans="1:18" ht="12.75" customHeight="1" x14ac:dyDescent="0.2">
      <c r="D31" s="308" t="s">
        <v>18</v>
      </c>
      <c r="E31" s="307"/>
      <c r="F31" s="306" t="s">
        <v>18</v>
      </c>
      <c r="G31" s="305" t="s">
        <v>18</v>
      </c>
      <c r="H31" s="303"/>
      <c r="I31" s="303" t="s">
        <v>19</v>
      </c>
      <c r="J31" s="303" t="s">
        <v>20</v>
      </c>
      <c r="K31" s="304"/>
      <c r="L31" s="304"/>
      <c r="M31" s="304"/>
      <c r="N31" s="303"/>
      <c r="O31" s="303" t="s">
        <v>32</v>
      </c>
      <c r="P31" s="303" t="s">
        <v>25</v>
      </c>
      <c r="Q31" s="303" t="s">
        <v>110</v>
      </c>
      <c r="R31" s="270" t="s">
        <v>25</v>
      </c>
    </row>
    <row r="32" spans="1:18" ht="17.25" customHeight="1" x14ac:dyDescent="0.2">
      <c r="D32" s="272" t="s">
        <v>26</v>
      </c>
      <c r="E32" s="271" t="s">
        <v>27</v>
      </c>
      <c r="F32" s="271" t="s">
        <v>28</v>
      </c>
      <c r="G32" s="271" t="s">
        <v>29</v>
      </c>
      <c r="H32" s="271" t="s">
        <v>30</v>
      </c>
      <c r="I32" s="271" t="s">
        <v>31</v>
      </c>
      <c r="J32" s="271" t="s">
        <v>32</v>
      </c>
      <c r="K32" s="271" t="s">
        <v>33</v>
      </c>
      <c r="L32" s="271" t="s">
        <v>34</v>
      </c>
      <c r="M32" s="271" t="s">
        <v>35</v>
      </c>
      <c r="N32" s="271" t="s">
        <v>36</v>
      </c>
      <c r="O32" s="271" t="s">
        <v>37</v>
      </c>
      <c r="P32" s="271" t="s">
        <v>38</v>
      </c>
      <c r="Q32" s="271" t="s">
        <v>39</v>
      </c>
      <c r="R32" s="302" t="s">
        <v>40</v>
      </c>
    </row>
    <row r="33" spans="4:18" ht="17.25" customHeight="1" x14ac:dyDescent="0.2">
      <c r="D33" s="301" t="s">
        <v>109</v>
      </c>
      <c r="E33" s="300" t="s">
        <v>108</v>
      </c>
      <c r="F33" s="299"/>
      <c r="G33" s="298">
        <f>SUM(G10:G23)</f>
        <v>989.08000000000015</v>
      </c>
      <c r="H33" s="268"/>
      <c r="I33" s="264" t="e">
        <f>R33/P33</f>
        <v>#DIV/0!</v>
      </c>
      <c r="J33" s="297" t="e">
        <f>G33*I33</f>
        <v>#DIV/0!</v>
      </c>
      <c r="K33" s="437" t="s">
        <v>107</v>
      </c>
      <c r="L33" s="438"/>
      <c r="M33" s="438"/>
      <c r="N33" s="439"/>
      <c r="O33" s="296" t="e">
        <f>J33</f>
        <v>#DIV/0!</v>
      </c>
      <c r="P33" s="411"/>
      <c r="Q33" s="264" t="e">
        <f>G33/P33</f>
        <v>#DIV/0!</v>
      </c>
      <c r="R33" s="413"/>
    </row>
    <row r="34" spans="4:18" ht="17.25" customHeight="1" x14ac:dyDescent="0.2">
      <c r="D34" s="260"/>
      <c r="K34" s="440" t="s">
        <v>106</v>
      </c>
      <c r="L34" s="441"/>
      <c r="M34" s="441"/>
      <c r="N34" s="442"/>
      <c r="O34" s="292" t="e">
        <f>O33</f>
        <v>#DIV/0!</v>
      </c>
      <c r="P34" s="295"/>
      <c r="Q34" s="294"/>
      <c r="R34" s="293"/>
    </row>
    <row r="35" spans="4:18" ht="17.25" customHeight="1" x14ac:dyDescent="0.2">
      <c r="D35" s="255"/>
      <c r="K35" s="440" t="s">
        <v>105</v>
      </c>
      <c r="L35" s="441"/>
      <c r="M35" s="441"/>
      <c r="N35" s="442"/>
      <c r="O35" s="292" t="e">
        <f>O34*19%</f>
        <v>#DIV/0!</v>
      </c>
      <c r="P35" s="222"/>
      <c r="Q35" s="291" t="e">
        <f>O34</f>
        <v>#DIV/0!</v>
      </c>
      <c r="R35" s="290" t="s">
        <v>85</v>
      </c>
    </row>
    <row r="36" spans="4:18" ht="17.25" customHeight="1" thickBot="1" x14ac:dyDescent="0.25">
      <c r="D36" s="289"/>
      <c r="E36" s="288"/>
      <c r="F36" s="288"/>
      <c r="G36" s="287"/>
      <c r="H36" s="286"/>
      <c r="I36" s="247"/>
      <c r="J36" s="285"/>
      <c r="K36" s="443" t="s">
        <v>47</v>
      </c>
      <c r="L36" s="444"/>
      <c r="M36" s="444"/>
      <c r="N36" s="445"/>
      <c r="O36" s="284" t="e">
        <f>O34+O35</f>
        <v>#DIV/0!</v>
      </c>
      <c r="P36" s="283" t="s">
        <v>18</v>
      </c>
      <c r="Q36" s="241" t="e">
        <f>O36</f>
        <v>#DIV/0!</v>
      </c>
      <c r="R36" s="240" t="s">
        <v>104</v>
      </c>
    </row>
    <row r="37" spans="4:18" ht="17.25" customHeight="1" thickBot="1" x14ac:dyDescent="0.25">
      <c r="D37" s="282"/>
      <c r="E37" s="235"/>
      <c r="F37" s="235"/>
      <c r="G37" s="281"/>
      <c r="H37" s="280"/>
      <c r="I37" s="254"/>
      <c r="J37" s="279"/>
      <c r="K37" s="252"/>
      <c r="L37" s="252"/>
      <c r="M37" s="252"/>
      <c r="N37" s="257"/>
      <c r="O37" s="238"/>
      <c r="P37" s="278"/>
      <c r="Q37" s="277"/>
      <c r="R37" s="216"/>
    </row>
    <row r="38" spans="4:18" ht="30" customHeight="1" x14ac:dyDescent="0.2">
      <c r="D38" s="276" t="s">
        <v>13</v>
      </c>
      <c r="E38" s="275" t="s">
        <v>14</v>
      </c>
      <c r="F38" s="275" t="s">
        <v>15</v>
      </c>
      <c r="G38" s="275" t="s">
        <v>16</v>
      </c>
      <c r="H38" s="275"/>
      <c r="I38" s="274"/>
      <c r="J38" s="274"/>
      <c r="K38" s="275" t="s">
        <v>17</v>
      </c>
      <c r="L38" s="275"/>
      <c r="M38" s="275"/>
      <c r="N38" s="274" t="s">
        <v>66</v>
      </c>
      <c r="O38" s="274" t="s">
        <v>67</v>
      </c>
      <c r="P38" s="274"/>
      <c r="Q38" s="274" t="s">
        <v>68</v>
      </c>
      <c r="R38" s="273" t="s">
        <v>69</v>
      </c>
    </row>
    <row r="39" spans="4:18" ht="12.75" customHeight="1" x14ac:dyDescent="0.2">
      <c r="D39" s="272" t="s">
        <v>26</v>
      </c>
      <c r="E39" s="271" t="s">
        <v>27</v>
      </c>
      <c r="F39" s="271" t="s">
        <v>28</v>
      </c>
      <c r="G39" s="271" t="s">
        <v>29</v>
      </c>
      <c r="H39" s="271" t="s">
        <v>30</v>
      </c>
      <c r="I39" s="271" t="s">
        <v>31</v>
      </c>
      <c r="J39" s="271" t="s">
        <v>32</v>
      </c>
      <c r="K39" s="271" t="s">
        <v>33</v>
      </c>
      <c r="L39" s="271" t="s">
        <v>34</v>
      </c>
      <c r="M39" s="271" t="s">
        <v>35</v>
      </c>
      <c r="N39" s="271" t="s">
        <v>36</v>
      </c>
      <c r="O39" s="271" t="s">
        <v>37</v>
      </c>
      <c r="P39" s="271"/>
      <c r="Q39" s="271" t="s">
        <v>39</v>
      </c>
      <c r="R39" s="270" t="s">
        <v>25</v>
      </c>
    </row>
    <row r="40" spans="4:18" ht="17.25" customHeight="1" x14ac:dyDescent="0.2">
      <c r="D40" s="269" t="s">
        <v>103</v>
      </c>
      <c r="E40" s="446" t="s">
        <v>70</v>
      </c>
      <c r="F40" s="447"/>
      <c r="G40" s="448"/>
      <c r="H40" s="268"/>
      <c r="I40" s="267"/>
      <c r="J40" s="115"/>
      <c r="K40" s="266">
        <v>5</v>
      </c>
      <c r="L40" s="390">
        <v>20.83</v>
      </c>
      <c r="M40" s="406">
        <v>229.2</v>
      </c>
      <c r="N40" s="264">
        <f>Q40*R40</f>
        <v>0</v>
      </c>
      <c r="O40" s="264">
        <f>N40*L40</f>
        <v>0</v>
      </c>
      <c r="P40" s="263"/>
      <c r="Q40" s="262">
        <v>0.32</v>
      </c>
      <c r="R40" s="261"/>
    </row>
    <row r="41" spans="4:18" ht="17.25" customHeight="1" thickBot="1" x14ac:dyDescent="0.25">
      <c r="D41" s="260"/>
      <c r="K41" s="259" t="s">
        <v>42</v>
      </c>
      <c r="L41" s="234"/>
      <c r="M41" s="234"/>
      <c r="N41" s="258">
        <f>SUM(N40)</f>
        <v>0</v>
      </c>
      <c r="O41" s="258">
        <f>SUM(O40)</f>
        <v>0</v>
      </c>
      <c r="P41" s="226"/>
      <c r="Q41" s="257">
        <f>SUM(Q40)</f>
        <v>0.32</v>
      </c>
      <c r="R41" s="256"/>
    </row>
    <row r="42" spans="4:18" ht="17.25" customHeight="1" x14ac:dyDescent="0.2">
      <c r="D42" s="255"/>
      <c r="I42" s="254"/>
      <c r="J42" s="127"/>
      <c r="K42" s="253"/>
      <c r="L42" s="252" t="s">
        <v>44</v>
      </c>
      <c r="M42" s="234"/>
      <c r="N42" s="251">
        <f>N41*19%</f>
        <v>0</v>
      </c>
      <c r="O42" s="251">
        <f>O41*19%</f>
        <v>0</v>
      </c>
      <c r="P42" s="216" t="s">
        <v>45</v>
      </c>
      <c r="Q42" s="250">
        <f>O41*P43</f>
        <v>0</v>
      </c>
      <c r="R42" s="249" t="s">
        <v>85</v>
      </c>
    </row>
    <row r="43" spans="4:18" ht="17.25" customHeight="1" thickBot="1" x14ac:dyDescent="0.25">
      <c r="D43" s="248"/>
      <c r="E43" s="212"/>
      <c r="F43" s="212"/>
      <c r="G43" s="212"/>
      <c r="H43" s="212"/>
      <c r="I43" s="247"/>
      <c r="J43" s="135"/>
      <c r="K43" s="246"/>
      <c r="L43" s="245" t="s">
        <v>47</v>
      </c>
      <c r="M43" s="244"/>
      <c r="N43" s="243">
        <f>N41+N42</f>
        <v>0</v>
      </c>
      <c r="O43" s="243">
        <f>O41+O42</f>
        <v>0</v>
      </c>
      <c r="P43" s="242">
        <f>P27</f>
        <v>11</v>
      </c>
      <c r="Q43" s="241">
        <f>O43*P43</f>
        <v>0</v>
      </c>
      <c r="R43" s="240" t="s">
        <v>48</v>
      </c>
    </row>
    <row r="44" spans="4:18" ht="17.25" customHeight="1" x14ac:dyDescent="0.25">
      <c r="D44" s="237"/>
      <c r="F44" s="235"/>
      <c r="G44" s="58"/>
      <c r="H44" s="234"/>
      <c r="I44" s="233"/>
      <c r="J44" s="61"/>
      <c r="K44" s="221"/>
      <c r="M44" s="239"/>
      <c r="N44" s="239"/>
      <c r="O44" s="219"/>
      <c r="P44" s="216"/>
      <c r="Q44" s="238"/>
      <c r="R44" s="216"/>
    </row>
    <row r="45" spans="4:18" ht="21" customHeight="1" x14ac:dyDescent="0.25">
      <c r="D45" s="237" t="s">
        <v>49</v>
      </c>
      <c r="F45" s="235"/>
      <c r="G45" s="58"/>
      <c r="H45" s="234"/>
      <c r="I45" s="233"/>
      <c r="J45" s="61"/>
      <c r="K45" s="221"/>
      <c r="M45" s="220"/>
      <c r="N45" s="220"/>
      <c r="O45" s="219"/>
      <c r="P45" s="216" t="s">
        <v>50</v>
      </c>
      <c r="Q45" s="231" t="e">
        <f>Q27+Q36+Q43</f>
        <v>#DIV/0!</v>
      </c>
      <c r="R45" s="216" t="s">
        <v>48</v>
      </c>
    </row>
    <row r="46" spans="4:18" ht="21" customHeight="1" x14ac:dyDescent="0.25">
      <c r="D46" s="236" t="s">
        <v>55</v>
      </c>
      <c r="F46" s="235"/>
      <c r="G46" s="58"/>
      <c r="H46" s="234"/>
      <c r="I46" s="233"/>
      <c r="J46" s="61"/>
      <c r="K46" s="221"/>
      <c r="M46" s="220"/>
      <c r="N46" s="220"/>
      <c r="O46" s="219"/>
      <c r="P46" s="232" t="s">
        <v>96</v>
      </c>
      <c r="Q46" s="231" t="e">
        <f>Q45*2</f>
        <v>#DIV/0!</v>
      </c>
      <c r="R46" s="230" t="s">
        <v>51</v>
      </c>
    </row>
    <row r="47" spans="4:18" ht="17.25" customHeight="1" x14ac:dyDescent="0.25">
      <c r="D47" s="229"/>
      <c r="E47" s="224"/>
      <c r="F47" s="224"/>
      <c r="G47" s="223"/>
      <c r="H47" s="222"/>
      <c r="I47" s="222"/>
      <c r="J47" s="69"/>
      <c r="K47" s="221"/>
      <c r="M47" s="220"/>
      <c r="N47" s="220"/>
      <c r="O47" s="219"/>
      <c r="P47" s="218"/>
      <c r="Q47" s="227" t="e">
        <f>Q45/119*100</f>
        <v>#DIV/0!</v>
      </c>
      <c r="R47" s="226" t="s">
        <v>85</v>
      </c>
    </row>
    <row r="48" spans="4:18" ht="17.25" customHeight="1" x14ac:dyDescent="0.25">
      <c r="D48" s="228"/>
      <c r="E48" s="224"/>
      <c r="F48" s="224"/>
      <c r="G48" s="223"/>
      <c r="H48" s="222"/>
      <c r="I48" s="222"/>
      <c r="J48" s="69"/>
      <c r="K48" s="221"/>
      <c r="M48" s="220"/>
      <c r="N48" s="220"/>
      <c r="O48" s="219"/>
      <c r="P48" s="218"/>
      <c r="Q48" s="227" t="e">
        <f>Q47*2</f>
        <v>#DIV/0!</v>
      </c>
      <c r="R48" s="226" t="s">
        <v>85</v>
      </c>
    </row>
    <row r="49" spans="4:18" ht="43.5" customHeight="1" x14ac:dyDescent="0.2">
      <c r="D49" s="449" t="s">
        <v>95</v>
      </c>
      <c r="E49" s="449"/>
      <c r="F49" s="449"/>
      <c r="G49" s="449"/>
      <c r="H49" s="449"/>
      <c r="I49" s="449"/>
      <c r="J49" s="449"/>
      <c r="K49" s="449"/>
      <c r="L49" s="449"/>
      <c r="M49" s="449"/>
      <c r="N49" s="449"/>
      <c r="O49" s="449"/>
      <c r="P49" s="449"/>
      <c r="Q49" s="449"/>
      <c r="R49" s="449"/>
    </row>
    <row r="50" spans="4:18" ht="17.25" customHeight="1" x14ac:dyDescent="0.2">
      <c r="D50" s="436" t="s">
        <v>86</v>
      </c>
      <c r="E50" s="436"/>
      <c r="F50" s="436"/>
      <c r="G50" s="436"/>
      <c r="H50" s="436"/>
      <c r="I50" s="436"/>
      <c r="J50" s="436"/>
      <c r="K50" s="436"/>
      <c r="L50" s="436"/>
      <c r="M50" s="436"/>
      <c r="N50" s="436"/>
      <c r="O50" s="436"/>
      <c r="P50" s="436"/>
      <c r="Q50" s="436"/>
      <c r="R50" s="436"/>
    </row>
    <row r="51" spans="4:18" ht="10.5" customHeight="1" x14ac:dyDescent="0.25">
      <c r="D51" s="225"/>
      <c r="E51" s="224"/>
      <c r="F51" s="224"/>
      <c r="G51" s="223"/>
      <c r="H51" s="222"/>
      <c r="I51" s="222"/>
      <c r="J51" s="69"/>
      <c r="K51" s="221"/>
      <c r="M51" s="220"/>
      <c r="N51" s="220"/>
      <c r="O51" s="219"/>
      <c r="P51" s="218"/>
      <c r="Q51" s="217"/>
      <c r="R51" s="216"/>
    </row>
    <row r="52" spans="4:18" ht="10.5" customHeight="1" x14ac:dyDescent="0.25">
      <c r="D52" s="225"/>
      <c r="E52" s="224"/>
      <c r="F52" s="224"/>
      <c r="G52" s="223"/>
      <c r="H52" s="222"/>
      <c r="I52" s="222"/>
      <c r="J52" s="69"/>
      <c r="K52" s="221"/>
      <c r="M52" s="220"/>
      <c r="N52" s="220"/>
      <c r="O52" s="219"/>
      <c r="P52" s="218"/>
      <c r="Q52" s="217"/>
      <c r="R52" s="216"/>
    </row>
    <row r="53" spans="4:18" ht="10.5" customHeight="1" x14ac:dyDescent="0.25">
      <c r="D53" s="225"/>
      <c r="E53" s="224"/>
      <c r="F53" s="224"/>
      <c r="G53" s="223"/>
      <c r="H53" s="222"/>
      <c r="I53" s="222"/>
      <c r="J53" s="69"/>
      <c r="K53" s="221"/>
      <c r="M53" s="220"/>
      <c r="N53" s="220"/>
      <c r="O53" s="219"/>
      <c r="P53" s="218"/>
      <c r="Q53" s="217"/>
      <c r="R53" s="216"/>
    </row>
    <row r="54" spans="4:18" ht="10.5" hidden="1" customHeight="1" x14ac:dyDescent="0.25">
      <c r="D54" s="225"/>
      <c r="E54" s="224"/>
      <c r="F54" s="224"/>
      <c r="G54" s="223"/>
      <c r="H54" s="222"/>
      <c r="I54" s="222"/>
      <c r="J54" s="69"/>
      <c r="K54" s="221"/>
      <c r="M54" s="220"/>
      <c r="N54" s="220"/>
      <c r="O54" s="219"/>
      <c r="P54" s="218"/>
      <c r="Q54" s="217"/>
      <c r="R54" s="216"/>
    </row>
    <row r="55" spans="4:18" ht="10.5" hidden="1" customHeight="1" x14ac:dyDescent="0.25">
      <c r="D55" s="225"/>
      <c r="E55" s="224"/>
      <c r="F55" s="224"/>
      <c r="G55" s="223"/>
      <c r="H55" s="222"/>
      <c r="I55" s="222"/>
      <c r="J55" s="69"/>
      <c r="K55" s="221"/>
      <c r="M55" s="220"/>
      <c r="N55" s="220"/>
      <c r="O55" s="219"/>
      <c r="P55" s="218"/>
      <c r="Q55" s="217"/>
      <c r="R55" s="216"/>
    </row>
    <row r="56" spans="4:18" ht="20.25" hidden="1" customHeight="1" thickBot="1" x14ac:dyDescent="0.3">
      <c r="D56" s="215" t="s">
        <v>52</v>
      </c>
      <c r="E56" s="212"/>
      <c r="F56" s="212"/>
      <c r="G56" s="208"/>
      <c r="H56" s="214"/>
      <c r="I56" s="213" t="s">
        <v>53</v>
      </c>
      <c r="J56" s="75"/>
      <c r="K56" s="212"/>
      <c r="L56" s="211" t="s">
        <v>54</v>
      </c>
      <c r="M56" s="210"/>
      <c r="N56" s="210"/>
      <c r="O56" s="209"/>
      <c r="P56" s="208"/>
      <c r="Q56" s="208"/>
      <c r="R56" s="208"/>
    </row>
    <row r="57" spans="4:18" hidden="1" x14ac:dyDescent="0.2">
      <c r="D57" s="207"/>
      <c r="G57" s="203"/>
      <c r="H57" s="203"/>
      <c r="I57" s="206"/>
      <c r="J57" s="82"/>
      <c r="K57" s="205"/>
      <c r="L57" s="205"/>
      <c r="M57" s="205"/>
      <c r="N57" s="205"/>
      <c r="O57" s="204"/>
      <c r="P57" s="203"/>
      <c r="Q57" s="203"/>
      <c r="R57" s="203"/>
    </row>
  </sheetData>
  <sheetProtection algorithmName="SHA-512" hashValue="PdOV5OCn5pyiQXlSdlembdZQ0Lbk3cc46mlGy5JddDx5bnP3XHkHaTykQD3wUGj5SJLR53vMz9k695mr7Rz1rg==" saltValue="e3iuHrII9UNH8eGDrlK4hA==" spinCount="100000" sheet="1" selectLockedCells="1"/>
  <mergeCells count="13">
    <mergeCell ref="E5:H5"/>
    <mergeCell ref="K5:P5"/>
    <mergeCell ref="R10:R24"/>
    <mergeCell ref="K25:M25"/>
    <mergeCell ref="K26:M26"/>
    <mergeCell ref="K27:M27"/>
    <mergeCell ref="D50:R50"/>
    <mergeCell ref="K33:N33"/>
    <mergeCell ref="K34:N34"/>
    <mergeCell ref="K35:N35"/>
    <mergeCell ref="K36:N36"/>
    <mergeCell ref="E40:G40"/>
    <mergeCell ref="D49:R49"/>
  </mergeCells>
  <phoneticPr fontId="8" type="noConversion"/>
  <printOptions horizontalCentered="1" gridLinesSet="0"/>
  <pageMargins left="0" right="0" top="0.78740157480314965" bottom="0.43307086614173229" header="0.51181102362204722" footer="0.19685039370078741"/>
  <pageSetup paperSize="9" orientation="landscape" horizontalDpi="300" verticalDpi="300" r:id="rId1"/>
  <headerFooter alignWithMargins="0">
    <oddFooter>&amp;CSeite &amp;P von &amp;N</oddFooter>
  </headerFooter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"/>
  <sheetViews>
    <sheetView topLeftCell="A4" workbookViewId="0">
      <selection activeCell="B17" sqref="B17"/>
    </sheetView>
  </sheetViews>
  <sheetFormatPr baseColWidth="10" defaultRowHeight="12.75" x14ac:dyDescent="0.2"/>
  <sheetData>
    <row r="1" spans="1:6" ht="18" x14ac:dyDescent="0.2">
      <c r="A1" s="171" t="s">
        <v>82</v>
      </c>
      <c r="B1" s="172"/>
      <c r="C1" s="172"/>
      <c r="D1" s="172"/>
      <c r="E1" s="172"/>
      <c r="F1" s="172"/>
    </row>
    <row r="2" spans="1:6" ht="33.75" x14ac:dyDescent="0.2">
      <c r="A2" s="173" t="s">
        <v>83</v>
      </c>
      <c r="B2" s="173"/>
      <c r="C2" s="173"/>
      <c r="D2" s="173"/>
      <c r="E2" s="173"/>
      <c r="F2" s="173"/>
    </row>
    <row r="3" spans="1:6" ht="18" x14ac:dyDescent="0.25">
      <c r="A3" s="171" t="s">
        <v>79</v>
      </c>
      <c r="B3" s="174"/>
      <c r="C3" s="174"/>
      <c r="D3" s="174"/>
      <c r="E3" s="174"/>
      <c r="F3" s="174"/>
    </row>
    <row r="4" spans="1:6" ht="31.5" x14ac:dyDescent="0.2">
      <c r="A4" s="175" t="s">
        <v>80</v>
      </c>
      <c r="B4" s="175" t="s">
        <v>81</v>
      </c>
      <c r="C4" s="176">
        <v>10</v>
      </c>
      <c r="D4" s="176">
        <v>10.5</v>
      </c>
      <c r="E4" s="176">
        <v>11</v>
      </c>
      <c r="F4" s="176">
        <v>12</v>
      </c>
    </row>
    <row r="5" spans="1:6" ht="15" x14ac:dyDescent="0.2">
      <c r="A5" s="177">
        <v>0.02</v>
      </c>
      <c r="B5" s="177">
        <v>0.08</v>
      </c>
      <c r="C5" s="178">
        <f>F5/12*10</f>
        <v>0.83333333333333326</v>
      </c>
      <c r="D5" s="178">
        <f>F5/12*10.5</f>
        <v>0.875</v>
      </c>
      <c r="E5" s="178">
        <f t="shared" ref="E5:E20" si="0">F5/12*11</f>
        <v>0.91666666666666663</v>
      </c>
      <c r="F5" s="179">
        <v>1</v>
      </c>
    </row>
    <row r="6" spans="1:6" ht="15" x14ac:dyDescent="0.2">
      <c r="A6" s="177">
        <v>0.04</v>
      </c>
      <c r="B6" s="177">
        <v>0.17</v>
      </c>
      <c r="C6" s="178">
        <f t="shared" ref="C6:C20" si="1">F6/12*10</f>
        <v>1.6666666666666665</v>
      </c>
      <c r="D6" s="178">
        <f>F6/12*10.5</f>
        <v>1.75</v>
      </c>
      <c r="E6" s="178">
        <f t="shared" si="0"/>
        <v>1.8333333333333333</v>
      </c>
      <c r="F6" s="179">
        <v>2</v>
      </c>
    </row>
    <row r="7" spans="1:6" ht="15" x14ac:dyDescent="0.2">
      <c r="A7" s="177">
        <v>0.08</v>
      </c>
      <c r="B7" s="177">
        <v>0.33</v>
      </c>
      <c r="C7" s="178">
        <f t="shared" si="1"/>
        <v>3.333333333333333</v>
      </c>
      <c r="D7" s="178">
        <f>F7/12*10.5</f>
        <v>3.5</v>
      </c>
      <c r="E7" s="178">
        <f t="shared" si="0"/>
        <v>3.6666666666666665</v>
      </c>
      <c r="F7" s="179">
        <v>4</v>
      </c>
    </row>
    <row r="8" spans="1:6" ht="15" x14ac:dyDescent="0.2">
      <c r="A8" s="177">
        <v>0.23</v>
      </c>
      <c r="B8" s="177">
        <v>1</v>
      </c>
      <c r="C8" s="178">
        <f t="shared" si="1"/>
        <v>10</v>
      </c>
      <c r="D8" s="178">
        <f t="shared" ref="D8:D20" si="2">F8/12*10.5</f>
        <v>10.5</v>
      </c>
      <c r="E8" s="178">
        <f t="shared" si="0"/>
        <v>11</v>
      </c>
      <c r="F8" s="179">
        <v>12</v>
      </c>
    </row>
    <row r="9" spans="1:6" ht="15" x14ac:dyDescent="0.2">
      <c r="A9" s="177">
        <v>0.5</v>
      </c>
      <c r="B9" s="177">
        <v>2.17</v>
      </c>
      <c r="C9" s="178">
        <f t="shared" si="1"/>
        <v>21.666666666666664</v>
      </c>
      <c r="D9" s="178">
        <f t="shared" si="2"/>
        <v>22.75</v>
      </c>
      <c r="E9" s="178">
        <f t="shared" si="0"/>
        <v>23.833333333333332</v>
      </c>
      <c r="F9" s="179">
        <v>26</v>
      </c>
    </row>
    <row r="10" spans="1:6" ht="15" x14ac:dyDescent="0.2">
      <c r="A10" s="180">
        <v>1</v>
      </c>
      <c r="B10" s="180">
        <v>4.33</v>
      </c>
      <c r="C10" s="178">
        <f t="shared" si="1"/>
        <v>43.333333333333329</v>
      </c>
      <c r="D10" s="178">
        <f t="shared" si="2"/>
        <v>45.5</v>
      </c>
      <c r="E10" s="178">
        <f t="shared" si="0"/>
        <v>47.666666666666664</v>
      </c>
      <c r="F10" s="178">
        <v>52</v>
      </c>
    </row>
    <row r="11" spans="1:6" ht="15" x14ac:dyDescent="0.2">
      <c r="A11" s="180">
        <v>2</v>
      </c>
      <c r="B11" s="180">
        <v>8.67</v>
      </c>
      <c r="C11" s="178">
        <f t="shared" si="1"/>
        <v>86.666666666666657</v>
      </c>
      <c r="D11" s="178">
        <f t="shared" si="2"/>
        <v>91</v>
      </c>
      <c r="E11" s="178">
        <f t="shared" si="0"/>
        <v>95.333333333333329</v>
      </c>
      <c r="F11" s="178">
        <v>104</v>
      </c>
    </row>
    <row r="12" spans="1:6" ht="15" x14ac:dyDescent="0.2">
      <c r="A12" s="180">
        <v>2.5</v>
      </c>
      <c r="B12" s="180">
        <v>10.46</v>
      </c>
      <c r="C12" s="178">
        <f t="shared" si="1"/>
        <v>104.58333333333334</v>
      </c>
      <c r="D12" s="178">
        <f t="shared" si="2"/>
        <v>109.8125</v>
      </c>
      <c r="E12" s="178">
        <f t="shared" si="0"/>
        <v>115.04166666666667</v>
      </c>
      <c r="F12" s="178">
        <v>125.5</v>
      </c>
    </row>
    <row r="13" spans="1:6" ht="15" x14ac:dyDescent="0.2">
      <c r="A13" s="180">
        <v>2.75</v>
      </c>
      <c r="B13" s="180">
        <v>11.48</v>
      </c>
      <c r="C13" s="178">
        <f t="shared" si="1"/>
        <v>114.83333333333334</v>
      </c>
      <c r="D13" s="178">
        <f t="shared" si="2"/>
        <v>120.57500000000002</v>
      </c>
      <c r="E13" s="178">
        <f t="shared" si="0"/>
        <v>126.31666666666668</v>
      </c>
      <c r="F13" s="178">
        <v>137.80000000000001</v>
      </c>
    </row>
    <row r="14" spans="1:6" ht="15" x14ac:dyDescent="0.2">
      <c r="A14" s="180">
        <v>3</v>
      </c>
      <c r="B14" s="180">
        <v>12.5</v>
      </c>
      <c r="C14" s="178">
        <f t="shared" si="1"/>
        <v>125</v>
      </c>
      <c r="D14" s="178">
        <f t="shared" si="2"/>
        <v>131.25</v>
      </c>
      <c r="E14" s="178">
        <f t="shared" si="0"/>
        <v>137.5</v>
      </c>
      <c r="F14" s="178">
        <v>150</v>
      </c>
    </row>
    <row r="15" spans="1:6" ht="15" x14ac:dyDescent="0.2">
      <c r="A15" s="180">
        <v>3.5</v>
      </c>
      <c r="B15" s="180">
        <v>14.58</v>
      </c>
      <c r="C15" s="178">
        <f t="shared" si="1"/>
        <v>145.83333333333334</v>
      </c>
      <c r="D15" s="178">
        <f t="shared" si="2"/>
        <v>153.125</v>
      </c>
      <c r="E15" s="178">
        <f t="shared" si="0"/>
        <v>160.41666666666669</v>
      </c>
      <c r="F15" s="178">
        <v>175</v>
      </c>
    </row>
    <row r="16" spans="1:6" ht="15" x14ac:dyDescent="0.2">
      <c r="A16" s="180">
        <v>4</v>
      </c>
      <c r="B16" s="180">
        <v>16.670000000000002</v>
      </c>
      <c r="C16" s="178">
        <f t="shared" si="1"/>
        <v>166.66666666666669</v>
      </c>
      <c r="D16" s="178">
        <f t="shared" si="2"/>
        <v>175</v>
      </c>
      <c r="E16" s="178">
        <f t="shared" si="0"/>
        <v>183.33333333333334</v>
      </c>
      <c r="F16" s="178">
        <v>200</v>
      </c>
    </row>
    <row r="17" spans="1:6" ht="15" x14ac:dyDescent="0.2">
      <c r="A17" s="180">
        <v>5</v>
      </c>
      <c r="B17" s="180">
        <v>20.83</v>
      </c>
      <c r="C17" s="178">
        <f t="shared" si="1"/>
        <v>208.33333333333331</v>
      </c>
      <c r="D17" s="178">
        <f t="shared" si="2"/>
        <v>218.75</v>
      </c>
      <c r="E17" s="178">
        <f t="shared" si="0"/>
        <v>229.16666666666666</v>
      </c>
      <c r="F17" s="178">
        <v>250</v>
      </c>
    </row>
    <row r="18" spans="1:6" ht="15" x14ac:dyDescent="0.2">
      <c r="A18" s="180">
        <v>5.5</v>
      </c>
      <c r="B18" s="180">
        <v>23</v>
      </c>
      <c r="C18" s="178">
        <f t="shared" si="1"/>
        <v>230</v>
      </c>
      <c r="D18" s="178">
        <f t="shared" si="2"/>
        <v>241.5</v>
      </c>
      <c r="E18" s="178">
        <f t="shared" si="0"/>
        <v>253</v>
      </c>
      <c r="F18" s="178">
        <v>276</v>
      </c>
    </row>
    <row r="19" spans="1:6" ht="15" x14ac:dyDescent="0.2">
      <c r="A19" s="180">
        <v>6</v>
      </c>
      <c r="B19" s="180">
        <v>25.08</v>
      </c>
      <c r="C19" s="178">
        <f t="shared" si="1"/>
        <v>250.83333333333331</v>
      </c>
      <c r="D19" s="178">
        <f t="shared" si="2"/>
        <v>263.375</v>
      </c>
      <c r="E19" s="178">
        <f t="shared" si="0"/>
        <v>275.91666666666663</v>
      </c>
      <c r="F19" s="178">
        <v>301</v>
      </c>
    </row>
    <row r="20" spans="1:6" ht="15" x14ac:dyDescent="0.2">
      <c r="A20" s="180">
        <v>7</v>
      </c>
      <c r="B20" s="180">
        <v>30.42</v>
      </c>
      <c r="C20" s="178">
        <f t="shared" si="1"/>
        <v>304.16666666666669</v>
      </c>
      <c r="D20" s="178">
        <f t="shared" si="2"/>
        <v>319.375</v>
      </c>
      <c r="E20" s="178">
        <f t="shared" si="0"/>
        <v>334.58333333333337</v>
      </c>
      <c r="F20" s="178">
        <v>365</v>
      </c>
    </row>
  </sheetData>
  <sheetProtection algorithmName="SHA-512" hashValue="toTr9h0U2iill9fcNFwXgCtYVkhrtdZiAi2CI1TwfgruND6xaWff0QpKtyOhGQ1M16zGfJfCuKQdnmVlPv/GlA==" saltValue="iRJB7sDZglmc4p9nqZR2xQ==" spinCount="100000"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F3868-39CE-4775-9952-E08C84C29C66}">
  <dimension ref="A1:R39"/>
  <sheetViews>
    <sheetView showGridLines="0" topLeftCell="D1" zoomScaleNormal="100" zoomScaleSheetLayoutView="100" workbookViewId="0">
      <selection activeCell="E5" sqref="E5:H5"/>
    </sheetView>
  </sheetViews>
  <sheetFormatPr baseColWidth="10" defaultColWidth="11.42578125" defaultRowHeight="12.75" x14ac:dyDescent="0.2"/>
  <cols>
    <col min="1" max="3" width="11.42578125" style="202" hidden="1" customWidth="1"/>
    <col min="4" max="4" width="7.28515625" style="202" customWidth="1"/>
    <col min="5" max="5" width="20.28515625" style="202" customWidth="1"/>
    <col min="6" max="6" width="4.140625" style="202" customWidth="1"/>
    <col min="7" max="7" width="8.28515625" style="202" customWidth="1"/>
    <col min="8" max="8" width="9.85546875" style="202" customWidth="1"/>
    <col min="9" max="10" width="10.5703125" style="202" customWidth="1"/>
    <col min="11" max="13" width="7.28515625" style="202" customWidth="1"/>
    <col min="14" max="16" width="10.5703125" style="202" customWidth="1"/>
    <col min="17" max="17" width="12.7109375" style="202" customWidth="1"/>
    <col min="18" max="18" width="13.5703125" style="202" bestFit="1" customWidth="1"/>
    <col min="19" max="16384" width="11.42578125" style="202"/>
  </cols>
  <sheetData>
    <row r="1" spans="1:18" ht="25.5" customHeight="1" x14ac:dyDescent="0.2">
      <c r="D1" s="383" t="s">
        <v>0</v>
      </c>
      <c r="E1" s="382"/>
      <c r="F1" s="235"/>
      <c r="I1" s="381"/>
      <c r="J1" s="380" t="s">
        <v>97</v>
      </c>
      <c r="K1" s="379"/>
      <c r="L1" s="379"/>
      <c r="M1" s="379"/>
      <c r="N1" s="379"/>
      <c r="O1" s="378"/>
      <c r="Q1" s="360" t="s">
        <v>1</v>
      </c>
      <c r="R1" s="377">
        <v>46204</v>
      </c>
    </row>
    <row r="2" spans="1:18" s="365" customFormat="1" ht="21" customHeight="1" x14ac:dyDescent="0.2">
      <c r="D2" s="376" t="s">
        <v>57</v>
      </c>
      <c r="E2" s="362"/>
      <c r="F2" s="367"/>
      <c r="H2" s="375"/>
      <c r="I2" s="374"/>
      <c r="J2" s="373" t="s">
        <v>84</v>
      </c>
      <c r="K2" s="372"/>
      <c r="L2" s="372"/>
      <c r="M2" s="372"/>
      <c r="N2" s="372"/>
      <c r="O2" s="371"/>
      <c r="Q2" s="360" t="s">
        <v>2</v>
      </c>
      <c r="R2" s="370">
        <v>46204</v>
      </c>
    </row>
    <row r="3" spans="1:18" s="9" customFormat="1" ht="21" customHeight="1" x14ac:dyDescent="0.2">
      <c r="D3" s="10"/>
      <c r="E3" s="11"/>
      <c r="F3" s="12"/>
      <c r="H3" s="13"/>
      <c r="I3" s="23" t="s">
        <v>141</v>
      </c>
      <c r="J3" s="15"/>
      <c r="K3" s="24" t="s">
        <v>149</v>
      </c>
      <c r="L3" s="16"/>
      <c r="M3" s="16"/>
      <c r="N3" s="16"/>
      <c r="O3" s="17"/>
      <c r="Q3" s="18"/>
      <c r="R3" s="193"/>
    </row>
    <row r="4" spans="1:18" s="365" customFormat="1" ht="17.25" customHeight="1" x14ac:dyDescent="0.2">
      <c r="D4" s="229" t="s">
        <v>3</v>
      </c>
      <c r="E4" s="362" t="s">
        <v>135</v>
      </c>
      <c r="F4" s="369"/>
      <c r="I4" s="368" t="s">
        <v>4</v>
      </c>
      <c r="J4" s="202"/>
      <c r="K4" s="367" t="s">
        <v>130</v>
      </c>
      <c r="L4" s="202"/>
      <c r="Q4" s="360" t="s">
        <v>5</v>
      </c>
      <c r="R4" s="366">
        <v>7630</v>
      </c>
    </row>
    <row r="5" spans="1:18" s="365" customFormat="1" ht="17.25" customHeight="1" x14ac:dyDescent="0.2">
      <c r="D5" s="229" t="s">
        <v>6</v>
      </c>
      <c r="E5" s="450"/>
      <c r="F5" s="450"/>
      <c r="G5" s="450"/>
      <c r="H5" s="450"/>
      <c r="I5" s="362" t="s">
        <v>7</v>
      </c>
      <c r="J5" s="202"/>
      <c r="K5" s="451"/>
      <c r="L5" s="451"/>
      <c r="M5" s="451"/>
      <c r="N5" s="451"/>
      <c r="O5" s="451"/>
      <c r="P5" s="451"/>
      <c r="Q5" s="360" t="s">
        <v>8</v>
      </c>
      <c r="R5" s="410"/>
    </row>
    <row r="6" spans="1:18" s="358" customFormat="1" ht="17.25" customHeight="1" x14ac:dyDescent="0.25">
      <c r="D6" s="362" t="s">
        <v>65</v>
      </c>
      <c r="E6" s="362" t="s">
        <v>101</v>
      </c>
      <c r="F6" s="202"/>
      <c r="G6" s="202"/>
      <c r="H6" s="364"/>
      <c r="I6" s="363" t="s">
        <v>9</v>
      </c>
      <c r="J6" s="202"/>
      <c r="K6" s="362" t="s">
        <v>100</v>
      </c>
      <c r="L6" s="202"/>
      <c r="M6" s="361"/>
      <c r="N6" s="361"/>
      <c r="O6" s="217"/>
      <c r="P6" s="218"/>
      <c r="Q6" s="360" t="s">
        <v>8</v>
      </c>
      <c r="R6" s="359" t="s">
        <v>98</v>
      </c>
    </row>
    <row r="7" spans="1:18" ht="37.5" x14ac:dyDescent="0.2">
      <c r="A7" s="304" t="s">
        <v>10</v>
      </c>
      <c r="B7" s="304" t="s">
        <v>11</v>
      </c>
      <c r="C7" s="304" t="s">
        <v>12</v>
      </c>
      <c r="D7" s="304" t="s">
        <v>13</v>
      </c>
      <c r="E7" s="304" t="s">
        <v>14</v>
      </c>
      <c r="F7" s="304" t="s">
        <v>15</v>
      </c>
      <c r="G7" s="304" t="s">
        <v>16</v>
      </c>
      <c r="H7" s="304" t="s">
        <v>56</v>
      </c>
      <c r="I7" s="355" t="s">
        <v>58</v>
      </c>
      <c r="J7" s="355" t="s">
        <v>59</v>
      </c>
      <c r="K7" s="357" t="s">
        <v>17</v>
      </c>
      <c r="L7" s="357"/>
      <c r="M7" s="357"/>
      <c r="N7" s="356" t="s">
        <v>60</v>
      </c>
      <c r="O7" s="355" t="s">
        <v>61</v>
      </c>
      <c r="P7" s="355" t="s">
        <v>62</v>
      </c>
      <c r="Q7" s="355" t="s">
        <v>63</v>
      </c>
      <c r="R7" s="354" t="s">
        <v>64</v>
      </c>
    </row>
    <row r="8" spans="1:18" x14ac:dyDescent="0.2">
      <c r="A8" s="341"/>
      <c r="B8" s="341"/>
      <c r="C8" s="341"/>
      <c r="D8" s="353" t="s">
        <v>18</v>
      </c>
      <c r="E8" s="305"/>
      <c r="F8" s="305" t="s">
        <v>18</v>
      </c>
      <c r="G8" s="305" t="s">
        <v>18</v>
      </c>
      <c r="H8" s="352" t="str">
        <f>"4 x 10 / "&amp;ROUND($L$10,2)</f>
        <v>4 x 10 / 20,83</v>
      </c>
      <c r="I8" s="303" t="s">
        <v>19</v>
      </c>
      <c r="J8" s="303" t="s">
        <v>20</v>
      </c>
      <c r="K8" s="304" t="s">
        <v>21</v>
      </c>
      <c r="L8" s="304" t="s">
        <v>22</v>
      </c>
      <c r="M8" s="304" t="s">
        <v>23</v>
      </c>
      <c r="N8" s="352" t="str">
        <f>"8 x 10 / "&amp;ROUND($L$10,2)</f>
        <v>8 x 10 / 20,83</v>
      </c>
      <c r="O8" s="303" t="s">
        <v>24</v>
      </c>
      <c r="P8" s="303" t="s">
        <v>25</v>
      </c>
      <c r="Q8" s="352" t="str">
        <f>"(4/14) x (10/"&amp;ROUND($L$10,2)&amp;")"</f>
        <v>(4/14) x (10/20,83)</v>
      </c>
      <c r="R8" s="303" t="s">
        <v>25</v>
      </c>
    </row>
    <row r="9" spans="1:18" s="235" customFormat="1" ht="12.75" customHeight="1" x14ac:dyDescent="0.2">
      <c r="A9" s="347"/>
      <c r="B9" s="347"/>
      <c r="C9" s="347"/>
      <c r="D9" s="271" t="s">
        <v>26</v>
      </c>
      <c r="E9" s="271" t="s">
        <v>27</v>
      </c>
      <c r="F9" s="271" t="s">
        <v>28</v>
      </c>
      <c r="G9" s="271" t="s">
        <v>29</v>
      </c>
      <c r="H9" s="271" t="s">
        <v>30</v>
      </c>
      <c r="I9" s="271" t="s">
        <v>31</v>
      </c>
      <c r="J9" s="271" t="s">
        <v>32</v>
      </c>
      <c r="K9" s="271" t="s">
        <v>33</v>
      </c>
      <c r="L9" s="271" t="s">
        <v>34</v>
      </c>
      <c r="M9" s="271" t="s">
        <v>35</v>
      </c>
      <c r="N9" s="271" t="s">
        <v>36</v>
      </c>
      <c r="O9" s="271" t="s">
        <v>37</v>
      </c>
      <c r="P9" s="271" t="s">
        <v>38</v>
      </c>
      <c r="Q9" s="271" t="s">
        <v>39</v>
      </c>
      <c r="R9" s="271" t="s">
        <v>40</v>
      </c>
    </row>
    <row r="10" spans="1:18" ht="17.25" customHeight="1" x14ac:dyDescent="0.2">
      <c r="A10" s="341"/>
      <c r="B10" s="341"/>
      <c r="C10" s="341"/>
      <c r="D10" s="351" t="s">
        <v>26</v>
      </c>
      <c r="E10" s="347" t="s">
        <v>89</v>
      </c>
      <c r="F10" s="350" t="s">
        <v>90</v>
      </c>
      <c r="G10" s="349">
        <v>16.309999999999999</v>
      </c>
      <c r="H10" s="265">
        <f>G10*L10/$L$10</f>
        <v>16.309999999999999</v>
      </c>
      <c r="I10" s="264" t="e">
        <f>$R$10/P10</f>
        <v>#DIV/0!</v>
      </c>
      <c r="J10" s="342" t="e">
        <f>G10*I10</f>
        <v>#DIV/0!</v>
      </c>
      <c r="K10" s="348">
        <v>5</v>
      </c>
      <c r="L10" s="390">
        <f>M10/$P$17</f>
        <v>20.833333333333332</v>
      </c>
      <c r="M10" s="406">
        <f>VLOOKUP(K10,Tabelle1!$A$5:$F$20,MATCH($P$17,Tabelle1!$C$4:$F$4,0)+2)</f>
        <v>250</v>
      </c>
      <c r="N10" s="264" t="e">
        <f>J10*L10/$L$10</f>
        <v>#DIV/0!</v>
      </c>
      <c r="O10" s="296" t="e">
        <f>J10*L10</f>
        <v>#DIV/0!</v>
      </c>
      <c r="P10" s="411"/>
      <c r="Q10" s="264" t="e">
        <f>G10/P10*L10/$L$10</f>
        <v>#DIV/0!</v>
      </c>
      <c r="R10" s="452"/>
    </row>
    <row r="11" spans="1:18" ht="17.25" customHeight="1" x14ac:dyDescent="0.2">
      <c r="A11" s="341"/>
      <c r="B11" s="341"/>
      <c r="C11" s="341"/>
      <c r="D11" s="346" t="s">
        <v>71</v>
      </c>
      <c r="E11" s="347" t="s">
        <v>87</v>
      </c>
      <c r="F11" s="344" t="s">
        <v>88</v>
      </c>
      <c r="G11" s="343">
        <v>11.12</v>
      </c>
      <c r="H11" s="265">
        <f>G11*L11/$L$10</f>
        <v>5.5822400000000005</v>
      </c>
      <c r="I11" s="264" t="e">
        <f>$R$10/P11</f>
        <v>#DIV/0!</v>
      </c>
      <c r="J11" s="342" t="e">
        <f>G11*I11</f>
        <v>#DIV/0!</v>
      </c>
      <c r="K11" s="348">
        <v>2.5</v>
      </c>
      <c r="L11" s="390">
        <f>M11/$P$17</f>
        <v>10.458333333333334</v>
      </c>
      <c r="M11" s="406">
        <f>VLOOKUP(K11,Tabelle1!$A$5:$F$20,MATCH($P$17,Tabelle1!$C$4:$F$4,0)+2)</f>
        <v>125.5</v>
      </c>
      <c r="N11" s="264" t="e">
        <f>J11*L11/$L$10</f>
        <v>#DIV/0!</v>
      </c>
      <c r="O11" s="296" t="e">
        <f>J11*L11</f>
        <v>#DIV/0!</v>
      </c>
      <c r="P11" s="412"/>
      <c r="Q11" s="264" t="e">
        <f>G11/P11*L11/$L$10</f>
        <v>#DIV/0!</v>
      </c>
      <c r="R11" s="453"/>
    </row>
    <row r="12" spans="1:18" ht="17.25" customHeight="1" x14ac:dyDescent="0.2">
      <c r="A12" s="341"/>
      <c r="B12" s="341"/>
      <c r="C12" s="341"/>
      <c r="D12" s="346" t="s">
        <v>72</v>
      </c>
      <c r="E12" s="347" t="s">
        <v>91</v>
      </c>
      <c r="F12" s="344" t="s">
        <v>92</v>
      </c>
      <c r="G12" s="343">
        <v>67.47</v>
      </c>
      <c r="H12" s="265">
        <f>G12*L12/$L$10</f>
        <v>33.86994</v>
      </c>
      <c r="I12" s="264" t="e">
        <f>$R$10/P12</f>
        <v>#DIV/0!</v>
      </c>
      <c r="J12" s="342" t="e">
        <f>G12*I12</f>
        <v>#DIV/0!</v>
      </c>
      <c r="K12" s="348">
        <v>2.5</v>
      </c>
      <c r="L12" s="390">
        <f>M12/$P$17</f>
        <v>10.458333333333334</v>
      </c>
      <c r="M12" s="406">
        <f>VLOOKUP(K12,Tabelle1!$A$5:$F$20,MATCH($P$17,Tabelle1!$C$4:$F$4,0)+2)</f>
        <v>125.5</v>
      </c>
      <c r="N12" s="264" t="e">
        <f>J12*L12/$L$10</f>
        <v>#DIV/0!</v>
      </c>
      <c r="O12" s="296" t="e">
        <f>J12*L12</f>
        <v>#DIV/0!</v>
      </c>
      <c r="P12" s="412"/>
      <c r="Q12" s="264" t="e">
        <f>G12/P12*L12/$L$10</f>
        <v>#DIV/0!</v>
      </c>
      <c r="R12" s="453"/>
    </row>
    <row r="13" spans="1:18" ht="17.25" customHeight="1" x14ac:dyDescent="0.2">
      <c r="A13" s="341"/>
      <c r="B13" s="341"/>
      <c r="C13" s="341"/>
      <c r="D13" s="346" t="s">
        <v>75</v>
      </c>
      <c r="E13" s="347" t="s">
        <v>140</v>
      </c>
      <c r="F13" s="344" t="s">
        <v>92</v>
      </c>
      <c r="G13" s="343">
        <v>5.23</v>
      </c>
      <c r="H13" s="265">
        <f>G13*L13/$L$10</f>
        <v>2.6254600000000003</v>
      </c>
      <c r="I13" s="264" t="e">
        <f>$R$10/P13</f>
        <v>#DIV/0!</v>
      </c>
      <c r="J13" s="342" t="e">
        <f>G13*I13</f>
        <v>#DIV/0!</v>
      </c>
      <c r="K13" s="348">
        <v>2.5</v>
      </c>
      <c r="L13" s="390">
        <f>M13/$P$17</f>
        <v>10.458333333333334</v>
      </c>
      <c r="M13" s="406">
        <f>VLOOKUP(K13,Tabelle1!$A$5:$F$20,MATCH($P$17,Tabelle1!$C$4:$F$4,0)+2)</f>
        <v>125.5</v>
      </c>
      <c r="N13" s="264" t="e">
        <f>J13*L13/$L$10</f>
        <v>#DIV/0!</v>
      </c>
      <c r="O13" s="296" t="e">
        <f>J13*L13</f>
        <v>#DIV/0!</v>
      </c>
      <c r="P13" s="412"/>
      <c r="Q13" s="264" t="e">
        <f>G13/P13*L13/$L$10</f>
        <v>#DIV/0!</v>
      </c>
      <c r="R13" s="453"/>
    </row>
    <row r="14" spans="1:18" ht="17.25" customHeight="1" x14ac:dyDescent="0.2">
      <c r="A14" s="341"/>
      <c r="B14" s="341"/>
      <c r="C14" s="341"/>
      <c r="D14" s="346" t="s">
        <v>76</v>
      </c>
      <c r="E14" s="347" t="s">
        <v>134</v>
      </c>
      <c r="F14" s="344" t="s">
        <v>92</v>
      </c>
      <c r="G14" s="343">
        <v>15.5</v>
      </c>
      <c r="H14" s="265">
        <f>G14*L14/$L$10</f>
        <v>0.74399999999999999</v>
      </c>
      <c r="I14" s="264" t="e">
        <f>$R$10/P14</f>
        <v>#DIV/0!</v>
      </c>
      <c r="J14" s="342" t="e">
        <f>G14*I14</f>
        <v>#DIV/0!</v>
      </c>
      <c r="K14" s="348">
        <v>0.23</v>
      </c>
      <c r="L14" s="390">
        <f>M14/$P$17</f>
        <v>1</v>
      </c>
      <c r="M14" s="406">
        <f>VLOOKUP(K14,Tabelle1!$A$5:$F$20,MATCH($P$17,Tabelle1!$C$4:$F$4,0)+2)</f>
        <v>12</v>
      </c>
      <c r="N14" s="264" t="e">
        <f>J14*L14/$L$10</f>
        <v>#DIV/0!</v>
      </c>
      <c r="O14" s="296" t="e">
        <f>J14*L14</f>
        <v>#DIV/0!</v>
      </c>
      <c r="P14" s="412"/>
      <c r="Q14" s="264" t="e">
        <f>G14/P14*L14/$L$10</f>
        <v>#DIV/0!</v>
      </c>
      <c r="R14" s="454"/>
    </row>
    <row r="15" spans="1:18" ht="17.25" customHeight="1" thickBot="1" x14ac:dyDescent="0.25">
      <c r="D15" s="332"/>
      <c r="E15" s="331" t="s">
        <v>41</v>
      </c>
      <c r="F15" s="328"/>
      <c r="G15" s="330">
        <f>SUM(G10:G14)</f>
        <v>115.63000000000001</v>
      </c>
      <c r="H15" s="329">
        <f>SUM(H10:H14)</f>
        <v>59.131640000000004</v>
      </c>
      <c r="I15" s="328"/>
      <c r="J15" s="327"/>
      <c r="K15" s="455" t="s">
        <v>42</v>
      </c>
      <c r="L15" s="456"/>
      <c r="M15" s="457"/>
      <c r="N15" s="251" t="e">
        <f>SUM(N10:N14)</f>
        <v>#DIV/0!</v>
      </c>
      <c r="O15" s="292" t="e">
        <f>SUM(O10:O14)</f>
        <v>#DIV/0!</v>
      </c>
      <c r="P15" s="280"/>
      <c r="Q15" s="257" t="e">
        <f>SUM(Q10:Q14)</f>
        <v>#DIV/0!</v>
      </c>
      <c r="R15" s="326"/>
    </row>
    <row r="16" spans="1:18" ht="17.25" customHeight="1" x14ac:dyDescent="0.2">
      <c r="D16" s="325" t="s">
        <v>43</v>
      </c>
      <c r="E16" s="235"/>
      <c r="F16" s="235"/>
      <c r="G16" s="281"/>
      <c r="H16" s="280"/>
      <c r="I16" s="254"/>
      <c r="J16" s="324"/>
      <c r="K16" s="458" t="s">
        <v>44</v>
      </c>
      <c r="L16" s="459"/>
      <c r="M16" s="460"/>
      <c r="N16" s="251" t="e">
        <f>N15*19%</f>
        <v>#DIV/0!</v>
      </c>
      <c r="O16" s="292" t="e">
        <f>O15*19%</f>
        <v>#DIV/0!</v>
      </c>
      <c r="P16" s="216" t="s">
        <v>45</v>
      </c>
      <c r="Q16" s="191" t="e">
        <f>O15*P17</f>
        <v>#DIV/0!</v>
      </c>
      <c r="R16" s="323" t="s">
        <v>85</v>
      </c>
    </row>
    <row r="17" spans="4:18" ht="17.25" customHeight="1" thickBot="1" x14ac:dyDescent="0.25">
      <c r="D17" s="322" t="s">
        <v>46</v>
      </c>
      <c r="E17" s="288"/>
      <c r="F17" s="288"/>
      <c r="G17" s="287"/>
      <c r="H17" s="286"/>
      <c r="I17" s="247"/>
      <c r="J17" s="319"/>
      <c r="K17" s="433" t="s">
        <v>47</v>
      </c>
      <c r="L17" s="434"/>
      <c r="M17" s="435"/>
      <c r="N17" s="243" t="e">
        <f>N15+N16</f>
        <v>#DIV/0!</v>
      </c>
      <c r="O17" s="284" t="e">
        <f>O15+O16</f>
        <v>#DIV/0!</v>
      </c>
      <c r="P17" s="242">
        <v>12</v>
      </c>
      <c r="Q17" s="241" t="e">
        <f>O17*P17</f>
        <v>#DIV/0!</v>
      </c>
      <c r="R17" s="321" t="s">
        <v>48</v>
      </c>
    </row>
    <row r="18" spans="4:18" ht="17.25" customHeight="1" x14ac:dyDescent="0.2">
      <c r="D18" s="282"/>
      <c r="E18" s="235"/>
      <c r="F18" s="235"/>
      <c r="G18" s="281"/>
      <c r="H18" s="280"/>
      <c r="I18" s="254"/>
      <c r="J18" s="279"/>
      <c r="K18" s="252"/>
      <c r="L18" s="252"/>
      <c r="M18" s="252"/>
      <c r="N18" s="257"/>
      <c r="O18" s="238"/>
      <c r="P18" s="278"/>
      <c r="Q18" s="277"/>
      <c r="R18" s="216"/>
    </row>
    <row r="19" spans="4:18" ht="17.25" customHeight="1" thickBot="1" x14ac:dyDescent="0.25">
      <c r="D19" s="282"/>
      <c r="E19" s="235"/>
      <c r="F19" s="235"/>
      <c r="G19" s="281"/>
      <c r="H19" s="280"/>
      <c r="I19" s="254"/>
      <c r="J19" s="279"/>
      <c r="K19" s="252"/>
      <c r="L19" s="252"/>
      <c r="M19" s="252"/>
      <c r="N19" s="257"/>
      <c r="O19" s="238"/>
      <c r="P19" s="278"/>
      <c r="Q19" s="277"/>
      <c r="R19" s="216"/>
    </row>
    <row r="20" spans="4:18" ht="29.25" x14ac:dyDescent="0.2">
      <c r="D20" s="276" t="s">
        <v>13</v>
      </c>
      <c r="E20" s="275" t="s">
        <v>14</v>
      </c>
      <c r="F20" s="275" t="s">
        <v>15</v>
      </c>
      <c r="G20" s="275" t="s">
        <v>16</v>
      </c>
      <c r="H20" s="275"/>
      <c r="I20" s="274"/>
      <c r="J20" s="274"/>
      <c r="K20" s="385" t="s">
        <v>17</v>
      </c>
      <c r="L20" s="385"/>
      <c r="M20" s="385"/>
      <c r="N20" s="384" t="s">
        <v>66</v>
      </c>
      <c r="O20" s="274" t="s">
        <v>67</v>
      </c>
      <c r="P20" s="274"/>
      <c r="Q20" s="274" t="s">
        <v>68</v>
      </c>
      <c r="R20" s="273" t="s">
        <v>69</v>
      </c>
    </row>
    <row r="21" spans="4:18" ht="17.25" customHeight="1" x14ac:dyDescent="0.2">
      <c r="D21" s="272" t="s">
        <v>26</v>
      </c>
      <c r="E21" s="271" t="s">
        <v>27</v>
      </c>
      <c r="F21" s="271" t="s">
        <v>28</v>
      </c>
      <c r="G21" s="271" t="s">
        <v>29</v>
      </c>
      <c r="H21" s="271" t="s">
        <v>30</v>
      </c>
      <c r="I21" s="271" t="s">
        <v>31</v>
      </c>
      <c r="J21" s="271" t="s">
        <v>32</v>
      </c>
      <c r="K21" s="271" t="s">
        <v>33</v>
      </c>
      <c r="L21" s="271" t="s">
        <v>34</v>
      </c>
      <c r="M21" s="271" t="s">
        <v>35</v>
      </c>
      <c r="N21" s="271" t="s">
        <v>36</v>
      </c>
      <c r="O21" s="271" t="s">
        <v>37</v>
      </c>
      <c r="P21" s="271"/>
      <c r="Q21" s="271" t="s">
        <v>39</v>
      </c>
      <c r="R21" s="270" t="s">
        <v>25</v>
      </c>
    </row>
    <row r="22" spans="4:18" ht="17.25" customHeight="1" x14ac:dyDescent="0.2">
      <c r="D22" s="269" t="s">
        <v>27</v>
      </c>
      <c r="E22" s="446" t="s">
        <v>70</v>
      </c>
      <c r="F22" s="447"/>
      <c r="G22" s="448"/>
      <c r="H22" s="268"/>
      <c r="I22" s="267"/>
      <c r="J22" s="115"/>
      <c r="K22" s="266">
        <v>2.5</v>
      </c>
      <c r="L22" s="390">
        <f>M22/$P$25</f>
        <v>20.833333333333332</v>
      </c>
      <c r="M22" s="406">
        <f>VLOOKUP(K10,Tabelle1!$A$5:$F$20,MATCH($P$25,Tabelle1!$C$4:$F$4,0)+2)</f>
        <v>250</v>
      </c>
      <c r="N22" s="264">
        <f>Q22*R22</f>
        <v>0</v>
      </c>
      <c r="O22" s="264">
        <f>N22*L22</f>
        <v>0</v>
      </c>
      <c r="P22" s="263"/>
      <c r="Q22" s="262">
        <v>0.1</v>
      </c>
      <c r="R22" s="261"/>
    </row>
    <row r="23" spans="4:18" ht="17.25" customHeight="1" thickBot="1" x14ac:dyDescent="0.25">
      <c r="D23" s="260"/>
      <c r="K23" s="259" t="s">
        <v>42</v>
      </c>
      <c r="L23" s="234"/>
      <c r="M23" s="234"/>
      <c r="N23" s="258">
        <f>SUM(N22)</f>
        <v>0</v>
      </c>
      <c r="O23" s="258">
        <f>SUM(O22)</f>
        <v>0</v>
      </c>
      <c r="P23" s="226"/>
      <c r="Q23" s="257">
        <f>SUM(Q22)</f>
        <v>0.1</v>
      </c>
      <c r="R23" s="256"/>
    </row>
    <row r="24" spans="4:18" ht="17.25" customHeight="1" x14ac:dyDescent="0.2">
      <c r="D24" s="255"/>
      <c r="I24" s="254"/>
      <c r="J24" s="127"/>
      <c r="K24" s="253"/>
      <c r="L24" s="252" t="s">
        <v>44</v>
      </c>
      <c r="M24" s="234"/>
      <c r="N24" s="251">
        <f>N23*19%</f>
        <v>0</v>
      </c>
      <c r="O24" s="251">
        <f>O23*19%</f>
        <v>0</v>
      </c>
      <c r="P24" s="216" t="s">
        <v>45</v>
      </c>
      <c r="Q24" s="250">
        <f>O23*P25</f>
        <v>0</v>
      </c>
      <c r="R24" s="249" t="s">
        <v>85</v>
      </c>
    </row>
    <row r="25" spans="4:18" ht="17.25" customHeight="1" thickBot="1" x14ac:dyDescent="0.25">
      <c r="D25" s="248"/>
      <c r="E25" s="212"/>
      <c r="F25" s="212"/>
      <c r="G25" s="212"/>
      <c r="H25" s="212"/>
      <c r="I25" s="247"/>
      <c r="J25" s="135"/>
      <c r="K25" s="246"/>
      <c r="L25" s="245" t="s">
        <v>47</v>
      </c>
      <c r="M25" s="244"/>
      <c r="N25" s="243">
        <f>N23+N24</f>
        <v>0</v>
      </c>
      <c r="O25" s="243">
        <f>O23+O24</f>
        <v>0</v>
      </c>
      <c r="P25" s="242">
        <f>P17</f>
        <v>12</v>
      </c>
      <c r="Q25" s="241">
        <f>O25*P25</f>
        <v>0</v>
      </c>
      <c r="R25" s="240" t="s">
        <v>48</v>
      </c>
    </row>
    <row r="26" spans="4:18" ht="17.25" customHeight="1" x14ac:dyDescent="0.25">
      <c r="D26" s="237"/>
      <c r="F26" s="235"/>
      <c r="G26" s="58"/>
      <c r="H26" s="234"/>
      <c r="I26" s="233"/>
      <c r="J26" s="61"/>
      <c r="K26" s="221"/>
      <c r="M26" s="220"/>
      <c r="N26" s="220"/>
      <c r="O26" s="219"/>
      <c r="P26" s="216"/>
      <c r="Q26" s="238"/>
      <c r="R26" s="216"/>
    </row>
    <row r="27" spans="4:18" ht="21" customHeight="1" x14ac:dyDescent="0.25">
      <c r="D27" s="237" t="s">
        <v>49</v>
      </c>
      <c r="F27" s="235"/>
      <c r="G27" s="58"/>
      <c r="H27" s="234"/>
      <c r="I27" s="233"/>
      <c r="J27" s="61"/>
      <c r="K27" s="221"/>
      <c r="M27" s="220"/>
      <c r="N27" s="220"/>
      <c r="O27" s="219"/>
      <c r="P27" s="216" t="s">
        <v>50</v>
      </c>
      <c r="Q27" s="231" t="e">
        <f>Q17+Q25</f>
        <v>#DIV/0!</v>
      </c>
      <c r="R27" s="216" t="s">
        <v>48</v>
      </c>
    </row>
    <row r="28" spans="4:18" ht="21" customHeight="1" x14ac:dyDescent="0.25">
      <c r="D28" s="236" t="s">
        <v>55</v>
      </c>
      <c r="F28" s="235"/>
      <c r="G28" s="58"/>
      <c r="H28" s="234"/>
      <c r="I28" s="233"/>
      <c r="J28" s="61"/>
      <c r="K28" s="221"/>
      <c r="M28" s="220"/>
      <c r="N28" s="220"/>
      <c r="O28" s="219"/>
      <c r="P28" s="232" t="s">
        <v>96</v>
      </c>
      <c r="Q28" s="231" t="e">
        <f>Q27*2</f>
        <v>#DIV/0!</v>
      </c>
      <c r="R28" s="230" t="s">
        <v>51</v>
      </c>
    </row>
    <row r="29" spans="4:18" ht="17.25" customHeight="1" x14ac:dyDescent="0.25">
      <c r="D29" s="229"/>
      <c r="E29" s="224"/>
      <c r="F29" s="224"/>
      <c r="G29" s="223"/>
      <c r="H29" s="222"/>
      <c r="I29" s="222"/>
      <c r="J29" s="69"/>
      <c r="K29" s="221"/>
      <c r="M29" s="220"/>
      <c r="N29" s="220"/>
      <c r="O29" s="219"/>
      <c r="P29" s="218"/>
      <c r="Q29" s="227" t="e">
        <f>Q27/119*100</f>
        <v>#DIV/0!</v>
      </c>
      <c r="R29" s="226" t="s">
        <v>85</v>
      </c>
    </row>
    <row r="30" spans="4:18" ht="17.25" customHeight="1" x14ac:dyDescent="0.25">
      <c r="D30" s="228"/>
      <c r="E30" s="224"/>
      <c r="F30" s="224"/>
      <c r="G30" s="223"/>
      <c r="H30" s="222"/>
      <c r="I30" s="222"/>
      <c r="J30" s="69"/>
      <c r="K30" s="221"/>
      <c r="M30" s="220"/>
      <c r="N30" s="220"/>
      <c r="O30" s="219"/>
      <c r="P30" s="218"/>
      <c r="Q30" s="227" t="e">
        <f>Q29*2</f>
        <v>#DIV/0!</v>
      </c>
      <c r="R30" s="226" t="s">
        <v>85</v>
      </c>
    </row>
    <row r="31" spans="4:18" ht="45" customHeight="1" x14ac:dyDescent="0.2">
      <c r="D31" s="449" t="s">
        <v>95</v>
      </c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449"/>
      <c r="P31" s="449"/>
      <c r="Q31" s="449"/>
      <c r="R31" s="449"/>
    </row>
    <row r="32" spans="4:18" ht="17.25" customHeight="1" x14ac:dyDescent="0.2">
      <c r="D32" s="436" t="s">
        <v>86</v>
      </c>
      <c r="E32" s="436"/>
      <c r="F32" s="436"/>
      <c r="G32" s="436"/>
      <c r="H32" s="436"/>
      <c r="I32" s="436"/>
      <c r="J32" s="436"/>
      <c r="K32" s="436"/>
      <c r="L32" s="436"/>
      <c r="M32" s="436"/>
      <c r="N32" s="436"/>
      <c r="O32" s="436"/>
      <c r="P32" s="436"/>
      <c r="Q32" s="436"/>
      <c r="R32" s="436"/>
    </row>
    <row r="33" spans="4:18" ht="10.5" customHeight="1" x14ac:dyDescent="0.25">
      <c r="D33" s="225"/>
      <c r="E33" s="224"/>
      <c r="F33" s="224"/>
      <c r="G33" s="223"/>
      <c r="H33" s="222"/>
      <c r="I33" s="222"/>
      <c r="J33" s="69"/>
      <c r="K33" s="221"/>
      <c r="M33" s="220"/>
      <c r="N33" s="220"/>
      <c r="O33" s="219"/>
      <c r="P33" s="218"/>
      <c r="Q33" s="217"/>
      <c r="R33" s="216"/>
    </row>
    <row r="34" spans="4:18" ht="10.5" customHeight="1" x14ac:dyDescent="0.25">
      <c r="D34" s="225"/>
      <c r="E34" s="224"/>
      <c r="F34" s="224"/>
      <c r="G34" s="223"/>
      <c r="H34" s="222"/>
      <c r="I34" s="222"/>
      <c r="J34" s="69"/>
      <c r="K34" s="221"/>
      <c r="M34" s="220"/>
      <c r="N34" s="220"/>
      <c r="O34" s="219"/>
      <c r="P34" s="218"/>
      <c r="Q34" s="217"/>
      <c r="R34" s="216"/>
    </row>
    <row r="35" spans="4:18" ht="10.5" customHeight="1" x14ac:dyDescent="0.25">
      <c r="D35" s="225"/>
      <c r="E35" s="224"/>
      <c r="F35" s="224"/>
      <c r="G35" s="223"/>
      <c r="H35" s="222"/>
      <c r="I35" s="222"/>
      <c r="J35" s="69"/>
      <c r="K35" s="221"/>
      <c r="M35" s="220"/>
      <c r="N35" s="220"/>
      <c r="O35" s="219"/>
      <c r="P35" s="218"/>
      <c r="Q35" s="217"/>
      <c r="R35" s="216"/>
    </row>
    <row r="36" spans="4:18" ht="10.5" hidden="1" customHeight="1" x14ac:dyDescent="0.25">
      <c r="D36" s="225"/>
      <c r="E36" s="224"/>
      <c r="F36" s="224"/>
      <c r="G36" s="223"/>
      <c r="H36" s="222"/>
      <c r="I36" s="222"/>
      <c r="J36" s="69"/>
      <c r="K36" s="221"/>
      <c r="M36" s="220"/>
      <c r="N36" s="220"/>
      <c r="O36" s="219"/>
      <c r="P36" s="218"/>
      <c r="Q36" s="217"/>
      <c r="R36" s="216"/>
    </row>
    <row r="37" spans="4:18" ht="10.5" hidden="1" customHeight="1" x14ac:dyDescent="0.25">
      <c r="D37" s="225"/>
      <c r="E37" s="224"/>
      <c r="F37" s="224"/>
      <c r="G37" s="223"/>
      <c r="H37" s="222"/>
      <c r="I37" s="222"/>
      <c r="J37" s="69"/>
      <c r="K37" s="221"/>
      <c r="M37" s="220"/>
      <c r="N37" s="220"/>
      <c r="O37" s="219"/>
      <c r="P37" s="218"/>
      <c r="Q37" s="217"/>
      <c r="R37" s="216"/>
    </row>
    <row r="38" spans="4:18" ht="20.25" hidden="1" customHeight="1" thickBot="1" x14ac:dyDescent="0.3">
      <c r="D38" s="215" t="s">
        <v>52</v>
      </c>
      <c r="E38" s="212"/>
      <c r="F38" s="212"/>
      <c r="G38" s="208"/>
      <c r="H38" s="214"/>
      <c r="I38" s="213" t="s">
        <v>53</v>
      </c>
      <c r="J38" s="75"/>
      <c r="K38" s="212"/>
      <c r="L38" s="211" t="s">
        <v>54</v>
      </c>
      <c r="M38" s="210"/>
      <c r="N38" s="210"/>
      <c r="O38" s="209"/>
      <c r="P38" s="208"/>
      <c r="Q38" s="208"/>
      <c r="R38" s="208"/>
    </row>
    <row r="39" spans="4:18" hidden="1" x14ac:dyDescent="0.2">
      <c r="D39" s="207"/>
      <c r="G39" s="203"/>
      <c r="H39" s="203"/>
      <c r="I39" s="206"/>
      <c r="J39" s="82"/>
      <c r="K39" s="205"/>
      <c r="L39" s="205"/>
      <c r="M39" s="205"/>
      <c r="N39" s="205"/>
      <c r="O39" s="204"/>
      <c r="P39" s="203"/>
      <c r="Q39" s="203"/>
      <c r="R39" s="203"/>
    </row>
  </sheetData>
  <sheetProtection algorithmName="SHA-512" hashValue="EIOoxkt7fEhGTjVWLbXUwW+Uat0lwclz5fU35tap6AlEeXJtCym6iD75jP5H1OQ9AHIYJ6RFvBKJBnTqjBlbow==" saltValue="53YopkUCeRmHiagg0FulOA==" spinCount="100000" sheet="1" selectLockedCells="1"/>
  <mergeCells count="9">
    <mergeCell ref="E22:G22"/>
    <mergeCell ref="D31:R31"/>
    <mergeCell ref="D32:R32"/>
    <mergeCell ref="E5:H5"/>
    <mergeCell ref="K5:P5"/>
    <mergeCell ref="R10:R14"/>
    <mergeCell ref="K15:M15"/>
    <mergeCell ref="K16:M16"/>
    <mergeCell ref="K17:M17"/>
  </mergeCells>
  <printOptions horizontalCentered="1" gridLinesSet="0"/>
  <pageMargins left="0" right="0" top="0.78740157480314965" bottom="0.43307086614173229" header="0.51181102362204722" footer="0.19685039370078741"/>
  <pageSetup paperSize="9" orientation="landscape" horizontalDpi="300" verticalDpi="300" r:id="rId1"/>
  <headerFooter alignWithMargins="0">
    <oddFooter>&amp;CSeite &amp;P von &amp;N</oddFooter>
  </headerFooter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9D697-932F-4667-A261-EE2B26D5A13F}">
  <dimension ref="A1:F6"/>
  <sheetViews>
    <sheetView tabSelected="1" workbookViewId="0">
      <selection activeCell="B5" sqref="B5"/>
    </sheetView>
  </sheetViews>
  <sheetFormatPr baseColWidth="10" defaultRowHeight="12.75" x14ac:dyDescent="0.2"/>
  <cols>
    <col min="1" max="1" width="56.28515625" style="202" customWidth="1"/>
    <col min="2" max="2" width="38" style="202" customWidth="1"/>
    <col min="3" max="3" width="37.42578125" style="202" customWidth="1"/>
    <col min="4" max="4" width="24.42578125" style="202" hidden="1" customWidth="1"/>
    <col min="5" max="5" width="18.85546875" style="202" hidden="1" customWidth="1"/>
    <col min="6" max="6" width="10.85546875" style="202" hidden="1" customWidth="1"/>
    <col min="7" max="256" width="10.85546875" style="202"/>
    <col min="257" max="257" width="56.28515625" style="202" customWidth="1"/>
    <col min="258" max="258" width="38" style="202" customWidth="1"/>
    <col min="259" max="259" width="37.42578125" style="202" customWidth="1"/>
    <col min="260" max="512" width="10.85546875" style="202"/>
    <col min="513" max="513" width="56.28515625" style="202" customWidth="1"/>
    <col min="514" max="514" width="38" style="202" customWidth="1"/>
    <col min="515" max="515" width="37.42578125" style="202" customWidth="1"/>
    <col min="516" max="768" width="10.85546875" style="202"/>
    <col min="769" max="769" width="56.28515625" style="202" customWidth="1"/>
    <col min="770" max="770" width="38" style="202" customWidth="1"/>
    <col min="771" max="771" width="37.42578125" style="202" customWidth="1"/>
    <col min="772" max="1024" width="10.85546875" style="202"/>
    <col min="1025" max="1025" width="56.28515625" style="202" customWidth="1"/>
    <col min="1026" max="1026" width="38" style="202" customWidth="1"/>
    <col min="1027" max="1027" width="37.42578125" style="202" customWidth="1"/>
    <col min="1028" max="1280" width="10.85546875" style="202"/>
    <col min="1281" max="1281" width="56.28515625" style="202" customWidth="1"/>
    <col min="1282" max="1282" width="38" style="202" customWidth="1"/>
    <col min="1283" max="1283" width="37.42578125" style="202" customWidth="1"/>
    <col min="1284" max="1536" width="10.85546875" style="202"/>
    <col min="1537" max="1537" width="56.28515625" style="202" customWidth="1"/>
    <col min="1538" max="1538" width="38" style="202" customWidth="1"/>
    <col min="1539" max="1539" width="37.42578125" style="202" customWidth="1"/>
    <col min="1540" max="1792" width="10.85546875" style="202"/>
    <col min="1793" max="1793" width="56.28515625" style="202" customWidth="1"/>
    <col min="1794" max="1794" width="38" style="202" customWidth="1"/>
    <col min="1795" max="1795" width="37.42578125" style="202" customWidth="1"/>
    <col min="1796" max="2048" width="10.85546875" style="202"/>
    <col min="2049" max="2049" width="56.28515625" style="202" customWidth="1"/>
    <col min="2050" max="2050" width="38" style="202" customWidth="1"/>
    <col min="2051" max="2051" width="37.42578125" style="202" customWidth="1"/>
    <col min="2052" max="2304" width="10.85546875" style="202"/>
    <col min="2305" max="2305" width="56.28515625" style="202" customWidth="1"/>
    <col min="2306" max="2306" width="38" style="202" customWidth="1"/>
    <col min="2307" max="2307" width="37.42578125" style="202" customWidth="1"/>
    <col min="2308" max="2560" width="10.85546875" style="202"/>
    <col min="2561" max="2561" width="56.28515625" style="202" customWidth="1"/>
    <col min="2562" max="2562" width="38" style="202" customWidth="1"/>
    <col min="2563" max="2563" width="37.42578125" style="202" customWidth="1"/>
    <col min="2564" max="2816" width="10.85546875" style="202"/>
    <col min="2817" max="2817" width="56.28515625" style="202" customWidth="1"/>
    <col min="2818" max="2818" width="38" style="202" customWidth="1"/>
    <col min="2819" max="2819" width="37.42578125" style="202" customWidth="1"/>
    <col min="2820" max="3072" width="10.85546875" style="202"/>
    <col min="3073" max="3073" width="56.28515625" style="202" customWidth="1"/>
    <col min="3074" max="3074" width="38" style="202" customWidth="1"/>
    <col min="3075" max="3075" width="37.42578125" style="202" customWidth="1"/>
    <col min="3076" max="3328" width="10.85546875" style="202"/>
    <col min="3329" max="3329" width="56.28515625" style="202" customWidth="1"/>
    <col min="3330" max="3330" width="38" style="202" customWidth="1"/>
    <col min="3331" max="3331" width="37.42578125" style="202" customWidth="1"/>
    <col min="3332" max="3584" width="10.85546875" style="202"/>
    <col min="3585" max="3585" width="56.28515625" style="202" customWidth="1"/>
    <col min="3586" max="3586" width="38" style="202" customWidth="1"/>
    <col min="3587" max="3587" width="37.42578125" style="202" customWidth="1"/>
    <col min="3588" max="3840" width="10.85546875" style="202"/>
    <col min="3841" max="3841" width="56.28515625" style="202" customWidth="1"/>
    <col min="3842" max="3842" width="38" style="202" customWidth="1"/>
    <col min="3843" max="3843" width="37.42578125" style="202" customWidth="1"/>
    <col min="3844" max="4096" width="10.85546875" style="202"/>
    <col min="4097" max="4097" width="56.28515625" style="202" customWidth="1"/>
    <col min="4098" max="4098" width="38" style="202" customWidth="1"/>
    <col min="4099" max="4099" width="37.42578125" style="202" customWidth="1"/>
    <col min="4100" max="4352" width="10.85546875" style="202"/>
    <col min="4353" max="4353" width="56.28515625" style="202" customWidth="1"/>
    <col min="4354" max="4354" width="38" style="202" customWidth="1"/>
    <col min="4355" max="4355" width="37.42578125" style="202" customWidth="1"/>
    <col min="4356" max="4608" width="10.85546875" style="202"/>
    <col min="4609" max="4609" width="56.28515625" style="202" customWidth="1"/>
    <col min="4610" max="4610" width="38" style="202" customWidth="1"/>
    <col min="4611" max="4611" width="37.42578125" style="202" customWidth="1"/>
    <col min="4612" max="4864" width="10.85546875" style="202"/>
    <col min="4865" max="4865" width="56.28515625" style="202" customWidth="1"/>
    <col min="4866" max="4866" width="38" style="202" customWidth="1"/>
    <col min="4867" max="4867" width="37.42578125" style="202" customWidth="1"/>
    <col min="4868" max="5120" width="10.85546875" style="202"/>
    <col min="5121" max="5121" width="56.28515625" style="202" customWidth="1"/>
    <col min="5122" max="5122" width="38" style="202" customWidth="1"/>
    <col min="5123" max="5123" width="37.42578125" style="202" customWidth="1"/>
    <col min="5124" max="5376" width="10.85546875" style="202"/>
    <col min="5377" max="5377" width="56.28515625" style="202" customWidth="1"/>
    <col min="5378" max="5378" width="38" style="202" customWidth="1"/>
    <col min="5379" max="5379" width="37.42578125" style="202" customWidth="1"/>
    <col min="5380" max="5632" width="10.85546875" style="202"/>
    <col min="5633" max="5633" width="56.28515625" style="202" customWidth="1"/>
    <col min="5634" max="5634" width="38" style="202" customWidth="1"/>
    <col min="5635" max="5635" width="37.42578125" style="202" customWidth="1"/>
    <col min="5636" max="5888" width="10.85546875" style="202"/>
    <col min="5889" max="5889" width="56.28515625" style="202" customWidth="1"/>
    <col min="5890" max="5890" width="38" style="202" customWidth="1"/>
    <col min="5891" max="5891" width="37.42578125" style="202" customWidth="1"/>
    <col min="5892" max="6144" width="10.85546875" style="202"/>
    <col min="6145" max="6145" width="56.28515625" style="202" customWidth="1"/>
    <col min="6146" max="6146" width="38" style="202" customWidth="1"/>
    <col min="6147" max="6147" width="37.42578125" style="202" customWidth="1"/>
    <col min="6148" max="6400" width="10.85546875" style="202"/>
    <col min="6401" max="6401" width="56.28515625" style="202" customWidth="1"/>
    <col min="6402" max="6402" width="38" style="202" customWidth="1"/>
    <col min="6403" max="6403" width="37.42578125" style="202" customWidth="1"/>
    <col min="6404" max="6656" width="10.85546875" style="202"/>
    <col min="6657" max="6657" width="56.28515625" style="202" customWidth="1"/>
    <col min="6658" max="6658" width="38" style="202" customWidth="1"/>
    <col min="6659" max="6659" width="37.42578125" style="202" customWidth="1"/>
    <col min="6660" max="6912" width="10.85546875" style="202"/>
    <col min="6913" max="6913" width="56.28515625" style="202" customWidth="1"/>
    <col min="6914" max="6914" width="38" style="202" customWidth="1"/>
    <col min="6915" max="6915" width="37.42578125" style="202" customWidth="1"/>
    <col min="6916" max="7168" width="10.85546875" style="202"/>
    <col min="7169" max="7169" width="56.28515625" style="202" customWidth="1"/>
    <col min="7170" max="7170" width="38" style="202" customWidth="1"/>
    <col min="7171" max="7171" width="37.42578125" style="202" customWidth="1"/>
    <col min="7172" max="7424" width="10.85546875" style="202"/>
    <col min="7425" max="7425" width="56.28515625" style="202" customWidth="1"/>
    <col min="7426" max="7426" width="38" style="202" customWidth="1"/>
    <col min="7427" max="7427" width="37.42578125" style="202" customWidth="1"/>
    <col min="7428" max="7680" width="10.85546875" style="202"/>
    <col min="7681" max="7681" width="56.28515625" style="202" customWidth="1"/>
    <col min="7682" max="7682" width="38" style="202" customWidth="1"/>
    <col min="7683" max="7683" width="37.42578125" style="202" customWidth="1"/>
    <col min="7684" max="7936" width="10.85546875" style="202"/>
    <col min="7937" max="7937" width="56.28515625" style="202" customWidth="1"/>
    <col min="7938" max="7938" width="38" style="202" customWidth="1"/>
    <col min="7939" max="7939" width="37.42578125" style="202" customWidth="1"/>
    <col min="7940" max="8192" width="10.85546875" style="202"/>
    <col min="8193" max="8193" width="56.28515625" style="202" customWidth="1"/>
    <col min="8194" max="8194" width="38" style="202" customWidth="1"/>
    <col min="8195" max="8195" width="37.42578125" style="202" customWidth="1"/>
    <col min="8196" max="8448" width="10.85546875" style="202"/>
    <col min="8449" max="8449" width="56.28515625" style="202" customWidth="1"/>
    <col min="8450" max="8450" width="38" style="202" customWidth="1"/>
    <col min="8451" max="8451" width="37.42578125" style="202" customWidth="1"/>
    <col min="8452" max="8704" width="10.85546875" style="202"/>
    <col min="8705" max="8705" width="56.28515625" style="202" customWidth="1"/>
    <col min="8706" max="8706" width="38" style="202" customWidth="1"/>
    <col min="8707" max="8707" width="37.42578125" style="202" customWidth="1"/>
    <col min="8708" max="8960" width="10.85546875" style="202"/>
    <col min="8961" max="8961" width="56.28515625" style="202" customWidth="1"/>
    <col min="8962" max="8962" width="38" style="202" customWidth="1"/>
    <col min="8963" max="8963" width="37.42578125" style="202" customWidth="1"/>
    <col min="8964" max="9216" width="10.85546875" style="202"/>
    <col min="9217" max="9217" width="56.28515625" style="202" customWidth="1"/>
    <col min="9218" max="9218" width="38" style="202" customWidth="1"/>
    <col min="9219" max="9219" width="37.42578125" style="202" customWidth="1"/>
    <col min="9220" max="9472" width="10.85546875" style="202"/>
    <col min="9473" max="9473" width="56.28515625" style="202" customWidth="1"/>
    <col min="9474" max="9474" width="38" style="202" customWidth="1"/>
    <col min="9475" max="9475" width="37.42578125" style="202" customWidth="1"/>
    <col min="9476" max="9728" width="10.85546875" style="202"/>
    <col min="9729" max="9729" width="56.28515625" style="202" customWidth="1"/>
    <col min="9730" max="9730" width="38" style="202" customWidth="1"/>
    <col min="9731" max="9731" width="37.42578125" style="202" customWidth="1"/>
    <col min="9732" max="9984" width="10.85546875" style="202"/>
    <col min="9985" max="9985" width="56.28515625" style="202" customWidth="1"/>
    <col min="9986" max="9986" width="38" style="202" customWidth="1"/>
    <col min="9987" max="9987" width="37.42578125" style="202" customWidth="1"/>
    <col min="9988" max="10240" width="10.85546875" style="202"/>
    <col min="10241" max="10241" width="56.28515625" style="202" customWidth="1"/>
    <col min="10242" max="10242" width="38" style="202" customWidth="1"/>
    <col min="10243" max="10243" width="37.42578125" style="202" customWidth="1"/>
    <col min="10244" max="10496" width="10.85546875" style="202"/>
    <col min="10497" max="10497" width="56.28515625" style="202" customWidth="1"/>
    <col min="10498" max="10498" width="38" style="202" customWidth="1"/>
    <col min="10499" max="10499" width="37.42578125" style="202" customWidth="1"/>
    <col min="10500" max="10752" width="10.85546875" style="202"/>
    <col min="10753" max="10753" width="56.28515625" style="202" customWidth="1"/>
    <col min="10754" max="10754" width="38" style="202" customWidth="1"/>
    <col min="10755" max="10755" width="37.42578125" style="202" customWidth="1"/>
    <col min="10756" max="11008" width="10.85546875" style="202"/>
    <col min="11009" max="11009" width="56.28515625" style="202" customWidth="1"/>
    <col min="11010" max="11010" width="38" style="202" customWidth="1"/>
    <col min="11011" max="11011" width="37.42578125" style="202" customWidth="1"/>
    <col min="11012" max="11264" width="10.85546875" style="202"/>
    <col min="11265" max="11265" width="56.28515625" style="202" customWidth="1"/>
    <col min="11266" max="11266" width="38" style="202" customWidth="1"/>
    <col min="11267" max="11267" width="37.42578125" style="202" customWidth="1"/>
    <col min="11268" max="11520" width="10.85546875" style="202"/>
    <col min="11521" max="11521" width="56.28515625" style="202" customWidth="1"/>
    <col min="11522" max="11522" width="38" style="202" customWidth="1"/>
    <col min="11523" max="11523" width="37.42578125" style="202" customWidth="1"/>
    <col min="11524" max="11776" width="10.85546875" style="202"/>
    <col min="11777" max="11777" width="56.28515625" style="202" customWidth="1"/>
    <col min="11778" max="11778" width="38" style="202" customWidth="1"/>
    <col min="11779" max="11779" width="37.42578125" style="202" customWidth="1"/>
    <col min="11780" max="12032" width="10.85546875" style="202"/>
    <col min="12033" max="12033" width="56.28515625" style="202" customWidth="1"/>
    <col min="12034" max="12034" width="38" style="202" customWidth="1"/>
    <col min="12035" max="12035" width="37.42578125" style="202" customWidth="1"/>
    <col min="12036" max="12288" width="10.85546875" style="202"/>
    <col min="12289" max="12289" width="56.28515625" style="202" customWidth="1"/>
    <col min="12290" max="12290" width="38" style="202" customWidth="1"/>
    <col min="12291" max="12291" width="37.42578125" style="202" customWidth="1"/>
    <col min="12292" max="12544" width="10.85546875" style="202"/>
    <col min="12545" max="12545" width="56.28515625" style="202" customWidth="1"/>
    <col min="12546" max="12546" width="38" style="202" customWidth="1"/>
    <col min="12547" max="12547" width="37.42578125" style="202" customWidth="1"/>
    <col min="12548" max="12800" width="10.85546875" style="202"/>
    <col min="12801" max="12801" width="56.28515625" style="202" customWidth="1"/>
    <col min="12802" max="12802" width="38" style="202" customWidth="1"/>
    <col min="12803" max="12803" width="37.42578125" style="202" customWidth="1"/>
    <col min="12804" max="13056" width="10.85546875" style="202"/>
    <col min="13057" max="13057" width="56.28515625" style="202" customWidth="1"/>
    <col min="13058" max="13058" width="38" style="202" customWidth="1"/>
    <col min="13059" max="13059" width="37.42578125" style="202" customWidth="1"/>
    <col min="13060" max="13312" width="10.85546875" style="202"/>
    <col min="13313" max="13313" width="56.28515625" style="202" customWidth="1"/>
    <col min="13314" max="13314" width="38" style="202" customWidth="1"/>
    <col min="13315" max="13315" width="37.42578125" style="202" customWidth="1"/>
    <col min="13316" max="13568" width="10.85546875" style="202"/>
    <col min="13569" max="13569" width="56.28515625" style="202" customWidth="1"/>
    <col min="13570" max="13570" width="38" style="202" customWidth="1"/>
    <col min="13571" max="13571" width="37.42578125" style="202" customWidth="1"/>
    <col min="13572" max="13824" width="10.85546875" style="202"/>
    <col min="13825" max="13825" width="56.28515625" style="202" customWidth="1"/>
    <col min="13826" max="13826" width="38" style="202" customWidth="1"/>
    <col min="13827" max="13827" width="37.42578125" style="202" customWidth="1"/>
    <col min="13828" max="14080" width="10.85546875" style="202"/>
    <col min="14081" max="14081" width="56.28515625" style="202" customWidth="1"/>
    <col min="14082" max="14082" width="38" style="202" customWidth="1"/>
    <col min="14083" max="14083" width="37.42578125" style="202" customWidth="1"/>
    <col min="14084" max="14336" width="10.85546875" style="202"/>
    <col min="14337" max="14337" width="56.28515625" style="202" customWidth="1"/>
    <col min="14338" max="14338" width="38" style="202" customWidth="1"/>
    <col min="14339" max="14339" width="37.42578125" style="202" customWidth="1"/>
    <col min="14340" max="14592" width="10.85546875" style="202"/>
    <col min="14593" max="14593" width="56.28515625" style="202" customWidth="1"/>
    <col min="14594" max="14594" width="38" style="202" customWidth="1"/>
    <col min="14595" max="14595" width="37.42578125" style="202" customWidth="1"/>
    <col min="14596" max="14848" width="10.85546875" style="202"/>
    <col min="14849" max="14849" width="56.28515625" style="202" customWidth="1"/>
    <col min="14850" max="14850" width="38" style="202" customWidth="1"/>
    <col min="14851" max="14851" width="37.42578125" style="202" customWidth="1"/>
    <col min="14852" max="15104" width="10.85546875" style="202"/>
    <col min="15105" max="15105" width="56.28515625" style="202" customWidth="1"/>
    <col min="15106" max="15106" width="38" style="202" customWidth="1"/>
    <col min="15107" max="15107" width="37.42578125" style="202" customWidth="1"/>
    <col min="15108" max="15360" width="10.85546875" style="202"/>
    <col min="15361" max="15361" width="56.28515625" style="202" customWidth="1"/>
    <col min="15362" max="15362" width="38" style="202" customWidth="1"/>
    <col min="15363" max="15363" width="37.42578125" style="202" customWidth="1"/>
    <col min="15364" max="15616" width="10.85546875" style="202"/>
    <col min="15617" max="15617" width="56.28515625" style="202" customWidth="1"/>
    <col min="15618" max="15618" width="38" style="202" customWidth="1"/>
    <col min="15619" max="15619" width="37.42578125" style="202" customWidth="1"/>
    <col min="15620" max="15872" width="10.85546875" style="202"/>
    <col min="15873" max="15873" width="56.28515625" style="202" customWidth="1"/>
    <col min="15874" max="15874" width="38" style="202" customWidth="1"/>
    <col min="15875" max="15875" width="37.42578125" style="202" customWidth="1"/>
    <col min="15876" max="16128" width="10.85546875" style="202"/>
    <col min="16129" max="16129" width="56.28515625" style="202" customWidth="1"/>
    <col min="16130" max="16130" width="38" style="202" customWidth="1"/>
    <col min="16131" max="16131" width="37.42578125" style="202" customWidth="1"/>
    <col min="16132" max="16384" width="10.85546875" style="202"/>
  </cols>
  <sheetData>
    <row r="1" spans="1:6" ht="33.75" customHeight="1" thickBot="1" x14ac:dyDescent="0.25">
      <c r="A1" s="461" t="s">
        <v>142</v>
      </c>
      <c r="B1" s="461"/>
      <c r="C1" s="461"/>
    </row>
    <row r="2" spans="1:6" ht="27.75" customHeight="1" x14ac:dyDescent="0.2">
      <c r="A2" s="391"/>
      <c r="B2" s="392" t="s">
        <v>143</v>
      </c>
      <c r="C2" s="393" t="s">
        <v>144</v>
      </c>
      <c r="D2" s="202" t="s">
        <v>145</v>
      </c>
      <c r="E2" s="202" t="s">
        <v>146</v>
      </c>
      <c r="F2" s="202" t="s">
        <v>147</v>
      </c>
    </row>
    <row r="3" spans="1:6" ht="29.25" customHeight="1" x14ac:dyDescent="0.2">
      <c r="A3" s="394" t="s">
        <v>99</v>
      </c>
      <c r="B3" s="395" t="e">
        <f>LVZ_mit_Formel_7440!Q32</f>
        <v>#DIV/0!</v>
      </c>
      <c r="C3" s="395" t="e">
        <f>LVZ_mit_Formel_7440!Q30</f>
        <v>#DIV/0!</v>
      </c>
      <c r="D3" s="396" t="e">
        <f>LVZ_mit_Formel_7440!Q17+LVZ_mit_Formel_7440!Q25</f>
        <v>#DIV/0!</v>
      </c>
      <c r="F3" s="397" t="e">
        <f>C3/2</f>
        <v>#DIV/0!</v>
      </c>
    </row>
    <row r="4" spans="1:6" ht="28.5" customHeight="1" x14ac:dyDescent="0.2">
      <c r="A4" s="394" t="s">
        <v>128</v>
      </c>
      <c r="B4" s="395" t="e">
        <f>LVZ_mit_Formel_7510!Q47</f>
        <v>#DIV/0!</v>
      </c>
      <c r="C4" s="395" t="e">
        <f>LVZ_mit_Formel_7510!Q45</f>
        <v>#DIV/0!</v>
      </c>
      <c r="D4" s="396" t="e">
        <f>LVZ_mit_Formel_7510!Q24+LVZ_mit_Formel_7510!Q40</f>
        <v>#DIV/0!</v>
      </c>
      <c r="E4" s="397" t="e">
        <f>LVZ_mit_Formel_7510!Q35</f>
        <v>#DIV/0!</v>
      </c>
      <c r="F4" s="397" t="e">
        <f t="shared" ref="F4:F5" si="0">C4/2</f>
        <v>#DIV/0!</v>
      </c>
    </row>
    <row r="5" spans="1:6" ht="28.5" customHeight="1" x14ac:dyDescent="0.2">
      <c r="A5" s="394" t="s">
        <v>130</v>
      </c>
      <c r="B5" s="395" t="e">
        <f>LVZ_mit_Formel_7630!Q29</f>
        <v>#DIV/0!</v>
      </c>
      <c r="C5" s="395" t="e">
        <f>LVZ_mit_Formel_7630!Q27</f>
        <v>#DIV/0!</v>
      </c>
      <c r="D5" s="396" t="e">
        <f>LVZ_mit_Formel_7630!Q14+LVZ_mit_Formel_7630!Q22</f>
        <v>#DIV/0!</v>
      </c>
      <c r="F5" s="397" t="e">
        <f t="shared" si="0"/>
        <v>#DIV/0!</v>
      </c>
    </row>
    <row r="6" spans="1:6" ht="36.75" customHeight="1" thickBot="1" x14ac:dyDescent="0.25">
      <c r="A6" s="398" t="s">
        <v>148</v>
      </c>
      <c r="B6" s="399" t="e">
        <f>SUM(B3:B5)</f>
        <v>#DIV/0!</v>
      </c>
      <c r="C6" s="400" t="e">
        <f>SUM(C3:C5)</f>
        <v>#DIV/0!</v>
      </c>
      <c r="D6" s="396" t="e">
        <f>SUM(D3:D5)</f>
        <v>#DIV/0!</v>
      </c>
      <c r="E6" s="397" t="e">
        <f>SUM(E3:E5)</f>
        <v>#DIV/0!</v>
      </c>
      <c r="F6" s="397" t="e">
        <f>SUM(F3:F5)</f>
        <v>#DIV/0!</v>
      </c>
    </row>
  </sheetData>
  <sheetProtection algorithmName="SHA-512" hashValue="SAr5trSHd2sPInRsPmAQ87w8HHpuW4awL6vlmSo5Vc0dW6HOduQc+oYknE2rGpfKfvgJXchXSa/quzNsdh0C/g==" saltValue="gmCv8e5+R99tDg8VfU6w5w==" spinCount="100000" sheet="1" objects="1" scenarios="1"/>
  <mergeCells count="1">
    <mergeCell ref="A1:C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LVZ_mit_Formel_7440</vt:lpstr>
      <vt:lpstr>LVZ_mit_Formel_7510</vt:lpstr>
      <vt:lpstr>Tabelle1</vt:lpstr>
      <vt:lpstr>LVZ_mit_Formel_7630</vt:lpstr>
      <vt:lpstr>Gesamtkosten</vt:lpstr>
      <vt:lpstr>LVZ_mit_Formel_7440!Druckbereich</vt:lpstr>
      <vt:lpstr>LVZ_mit_Formel_7510!Druckbereich</vt:lpstr>
      <vt:lpstr>LVZ_mit_Formel_7630!Druckbereich</vt:lpstr>
    </vt:vector>
  </TitlesOfParts>
  <Company>Stadt Mannheim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Hellmann;Stefanie 6207</dc:creator>
  <cp:lastModifiedBy>Schade, Steffen 25</cp:lastModifiedBy>
  <cp:lastPrinted>2024-11-14T08:15:46Z</cp:lastPrinted>
  <dcterms:created xsi:type="dcterms:W3CDTF">2009-03-18T14:36:52Z</dcterms:created>
  <dcterms:modified xsi:type="dcterms:W3CDTF">2026-04-16T09:16:59Z</dcterms:modified>
</cp:coreProperties>
</file>